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8780" windowHeight="12975" activeTab="0"/>
  </bookViews>
  <sheets>
    <sheet name="Изгиб" sheetId="1" r:id="rId1"/>
  </sheets>
  <definedNames/>
  <calcPr fullCalcOnLoad="1"/>
</workbook>
</file>

<file path=xl/sharedStrings.xml><?xml version="1.0" encoding="utf-8"?>
<sst xmlns="http://schemas.openxmlformats.org/spreadsheetml/2006/main" count="262" uniqueCount="120">
  <si>
    <t xml:space="preserve">     Расчетные  сопротивления  бетона   для   предельных   состояний    1 группы, Мпа</t>
  </si>
  <si>
    <t xml:space="preserve">     Расчетные  сопротивления  бетона   для   предельных   состояний    1 группы, т/см2=0.01 х МПа</t>
  </si>
  <si>
    <t>Проверка  прочности  изгибаемых  элементов  прямоугольного  сечения</t>
  </si>
  <si>
    <t>Определение моментов</t>
  </si>
  <si>
    <t xml:space="preserve">                                     Класс    бетона    по    прочности    на    сжатие</t>
  </si>
  <si>
    <t>В2,5</t>
  </si>
  <si>
    <t>B3,5</t>
  </si>
  <si>
    <t>B5</t>
  </si>
  <si>
    <t>B7,5</t>
  </si>
  <si>
    <t>B10</t>
  </si>
  <si>
    <t>B12,5</t>
  </si>
  <si>
    <t>B15</t>
  </si>
  <si>
    <t>B20</t>
  </si>
  <si>
    <t>B25</t>
  </si>
  <si>
    <t>B30</t>
  </si>
  <si>
    <t>B35</t>
  </si>
  <si>
    <t>B40</t>
  </si>
  <si>
    <t>B45</t>
  </si>
  <si>
    <t>B50</t>
  </si>
  <si>
    <t>B55</t>
  </si>
  <si>
    <t>B60</t>
  </si>
  <si>
    <t>т/cм2</t>
  </si>
  <si>
    <t>γb2=</t>
  </si>
  <si>
    <t>Балка свободноопертая</t>
  </si>
  <si>
    <t>q=</t>
  </si>
  <si>
    <t>т/м.п.</t>
  </si>
  <si>
    <t>Сжатие  осевое</t>
  </si>
  <si>
    <t>cм2</t>
  </si>
  <si>
    <t>M=q*L2/8</t>
  </si>
  <si>
    <t>L=</t>
  </si>
  <si>
    <t>м</t>
  </si>
  <si>
    <t>Rb</t>
  </si>
  <si>
    <t>Тяжелый</t>
  </si>
  <si>
    <t>-</t>
  </si>
  <si>
    <t>т/см2</t>
  </si>
  <si>
    <t>Легкий</t>
  </si>
  <si>
    <t xml:space="preserve">    b =</t>
  </si>
  <si>
    <t>cм</t>
  </si>
  <si>
    <t>М=</t>
  </si>
  <si>
    <t>т*м</t>
  </si>
  <si>
    <t xml:space="preserve">    h =</t>
  </si>
  <si>
    <t>см</t>
  </si>
  <si>
    <t>Растяжение</t>
  </si>
  <si>
    <t xml:space="preserve">    а =</t>
  </si>
  <si>
    <t>Балка с заделкой</t>
  </si>
  <si>
    <t>M=q*L2/12</t>
  </si>
  <si>
    <t>Мелкоз. A</t>
  </si>
  <si>
    <t>Коэффициент  для:    - тяжелого    (0,85)</t>
  </si>
  <si>
    <t xml:space="preserve">             Б</t>
  </si>
  <si>
    <t xml:space="preserve">      - мелкозернистого А; легкого     (0,8)</t>
  </si>
  <si>
    <t xml:space="preserve">    Расчетные   сопротивления  бетона   для   предельных   состояний   2 группы,  МПа</t>
  </si>
  <si>
    <t xml:space="preserve">    Расчетные   сопротивления  бетона   для   предельных   состояний   2 группы,  т/см2</t>
  </si>
  <si>
    <t xml:space="preserve">      - мелкозернистого Б, В; ячеистого (0,75)</t>
  </si>
  <si>
    <t>Консоль</t>
  </si>
  <si>
    <t>ho=</t>
  </si>
  <si>
    <t>ω=</t>
  </si>
  <si>
    <t>M=P*L+q*L2/2</t>
  </si>
  <si>
    <t>Р=</t>
  </si>
  <si>
    <t>т</t>
  </si>
  <si>
    <t>Высота  сжатой  зоны</t>
  </si>
  <si>
    <t>ξR=</t>
  </si>
  <si>
    <t>[3.22]</t>
  </si>
  <si>
    <t xml:space="preserve">      х =</t>
  </si>
  <si>
    <t>xR=</t>
  </si>
  <si>
    <t>Мелкоз.  А</t>
  </si>
  <si>
    <t xml:space="preserve">              Б</t>
  </si>
  <si>
    <t>[3.17]</t>
  </si>
  <si>
    <t xml:space="preserve"> </t>
  </si>
  <si>
    <t>Начальные   модули  упругости   бетона,  т/см2</t>
  </si>
  <si>
    <t xml:space="preserve"> Начальные   модули  упругости   бетона,  т/м2</t>
  </si>
  <si>
    <r>
      <t xml:space="preserve">Тяжелый </t>
    </r>
    <r>
      <rPr>
        <sz val="10"/>
        <rFont val="Arial Cyr"/>
        <family val="2"/>
      </rPr>
      <t>-естеств</t>
    </r>
  </si>
  <si>
    <t xml:space="preserve"> теплов. обработка</t>
  </si>
  <si>
    <r>
      <t xml:space="preserve">Мелкоз. </t>
    </r>
    <r>
      <rPr>
        <sz val="10"/>
        <rFont val="Arial Cyr"/>
        <family val="2"/>
      </rPr>
      <t>А-естеств</t>
    </r>
  </si>
  <si>
    <t>Момент  воспринимаемый  сечением</t>
  </si>
  <si>
    <t xml:space="preserve">    А- теплов;  Б</t>
  </si>
  <si>
    <t>M =</t>
  </si>
  <si>
    <t>тм</t>
  </si>
  <si>
    <t>Расчет армирования изгибаемых элементов по нормальному сечению</t>
  </si>
  <si>
    <t xml:space="preserve">               Класс    арматуры</t>
  </si>
  <si>
    <t>Конвертер 1</t>
  </si>
  <si>
    <t>Конвертер 2</t>
  </si>
  <si>
    <t>А-I</t>
  </si>
  <si>
    <t>A-II</t>
  </si>
  <si>
    <t xml:space="preserve">             A-III</t>
  </si>
  <si>
    <t>B-I</t>
  </si>
  <si>
    <t>Мпа</t>
  </si>
  <si>
    <t>4х18=10.18</t>
  </si>
  <si>
    <t>6 - 8 мм</t>
  </si>
  <si>
    <t>10-40 мм</t>
  </si>
  <si>
    <t xml:space="preserve">  3 мм</t>
  </si>
  <si>
    <t xml:space="preserve">  4 мм</t>
  </si>
  <si>
    <t xml:space="preserve">  5 мм</t>
  </si>
  <si>
    <t>285 (255)</t>
  </si>
  <si>
    <t>290 (255)</t>
  </si>
  <si>
    <t>270(300</t>
  </si>
  <si>
    <t>265(296)</t>
  </si>
  <si>
    <t>260(290)</t>
  </si>
  <si>
    <t>h0=</t>
  </si>
  <si>
    <t>ξ=x/h0=</t>
  </si>
  <si>
    <t>Расчетная  площадь  поперечного  сечения, см2,  при  количестве  стержней</t>
  </si>
  <si>
    <t>αm=</t>
  </si>
  <si>
    <t>Диаметр</t>
  </si>
  <si>
    <t>Масса, кг</t>
  </si>
  <si>
    <t>φ=</t>
  </si>
  <si>
    <r>
      <t xml:space="preserve">    </t>
    </r>
    <r>
      <rPr>
        <sz val="14"/>
        <rFont val="Arial Cyr"/>
        <family val="2"/>
      </rPr>
      <t>R</t>
    </r>
    <r>
      <rPr>
        <sz val="10"/>
        <rFont val="Arial Cyr"/>
        <family val="2"/>
      </rPr>
      <t xml:space="preserve">b </t>
    </r>
    <r>
      <rPr>
        <sz val="14"/>
        <rFont val="Arial Cyr"/>
        <family val="2"/>
      </rPr>
      <t>=</t>
    </r>
  </si>
  <si>
    <r>
      <t xml:space="preserve">    </t>
    </r>
    <r>
      <rPr>
        <sz val="14"/>
        <rFont val="Arial Cyr"/>
        <family val="2"/>
      </rPr>
      <t>А</t>
    </r>
    <r>
      <rPr>
        <sz val="10"/>
        <rFont val="Arial Cyr"/>
        <family val="2"/>
      </rPr>
      <t xml:space="preserve">s </t>
    </r>
    <r>
      <rPr>
        <sz val="14"/>
        <rFont val="Arial Cyr"/>
        <family val="2"/>
      </rPr>
      <t>=</t>
    </r>
  </si>
  <si>
    <r>
      <t xml:space="preserve">    </t>
    </r>
    <r>
      <rPr>
        <sz val="14"/>
        <rFont val="Arial Cyr"/>
        <family val="2"/>
      </rPr>
      <t>R</t>
    </r>
    <r>
      <rPr>
        <sz val="10"/>
        <rFont val="Arial Cyr"/>
        <family val="2"/>
      </rPr>
      <t xml:space="preserve">s </t>
    </r>
    <r>
      <rPr>
        <sz val="14"/>
        <rFont val="Arial Cyr"/>
        <family val="2"/>
      </rPr>
      <t>=</t>
    </r>
  </si>
  <si>
    <r>
      <t xml:space="preserve">   </t>
    </r>
    <r>
      <rPr>
        <sz val="14"/>
        <rFont val="Arial Cyr"/>
        <family val="2"/>
      </rPr>
      <t>R</t>
    </r>
    <r>
      <rPr>
        <sz val="10"/>
        <rFont val="Arial Cyr"/>
        <family val="2"/>
      </rPr>
      <t xml:space="preserve">sc </t>
    </r>
    <r>
      <rPr>
        <sz val="14"/>
        <rFont val="Arial Cyr"/>
        <family val="2"/>
      </rPr>
      <t>=</t>
    </r>
  </si>
  <si>
    <r>
      <t>R</t>
    </r>
    <r>
      <rPr>
        <b/>
        <sz val="8"/>
        <rFont val="Arial Cyr"/>
        <family val="2"/>
      </rPr>
      <t>bt</t>
    </r>
  </si>
  <si>
    <r>
      <t xml:space="preserve">  </t>
    </r>
    <r>
      <rPr>
        <b/>
        <sz val="10"/>
        <rFont val="Arial Cyr"/>
        <family val="2"/>
      </rPr>
      <t>Сжатие</t>
    </r>
  </si>
  <si>
    <r>
      <t>R</t>
    </r>
    <r>
      <rPr>
        <b/>
        <sz val="8"/>
        <rFont val="Arial Cyr"/>
        <family val="2"/>
      </rPr>
      <t>bn</t>
    </r>
    <r>
      <rPr>
        <b/>
        <sz val="10"/>
        <rFont val="Arial Cyr"/>
        <family val="2"/>
      </rPr>
      <t>,</t>
    </r>
  </si>
  <si>
    <r>
      <t>R</t>
    </r>
    <r>
      <rPr>
        <b/>
        <sz val="8"/>
        <rFont val="Arial Cyr"/>
        <family val="2"/>
      </rPr>
      <t>b,ser</t>
    </r>
  </si>
  <si>
    <r>
      <t>R</t>
    </r>
    <r>
      <rPr>
        <b/>
        <sz val="8"/>
        <rFont val="Arial Cyr"/>
        <family val="2"/>
      </rPr>
      <t>btn</t>
    </r>
    <r>
      <rPr>
        <b/>
        <sz val="10"/>
        <rFont val="Arial Cyr"/>
        <family val="2"/>
      </rPr>
      <t>,</t>
    </r>
  </si>
  <si>
    <r>
      <t>R</t>
    </r>
    <r>
      <rPr>
        <b/>
        <sz val="8"/>
        <rFont val="Arial Cyr"/>
        <family val="2"/>
      </rPr>
      <t>bt,ser</t>
    </r>
  </si>
  <si>
    <r>
      <t xml:space="preserve">      </t>
    </r>
    <r>
      <rPr>
        <b/>
        <i/>
        <sz val="12"/>
        <rFont val="Arial Cyr"/>
        <family val="2"/>
      </rPr>
      <t>Характеристики</t>
    </r>
  </si>
  <si>
    <r>
      <t xml:space="preserve">    </t>
    </r>
    <r>
      <rPr>
        <b/>
        <sz val="14"/>
        <rFont val="Arial Cyr"/>
        <family val="2"/>
      </rPr>
      <t>А</t>
    </r>
    <r>
      <rPr>
        <b/>
        <sz val="10"/>
        <rFont val="Arial Cyr"/>
        <family val="2"/>
      </rPr>
      <t xml:space="preserve">s </t>
    </r>
    <r>
      <rPr>
        <b/>
        <sz val="14"/>
        <rFont val="Arial Cyr"/>
        <family val="2"/>
      </rPr>
      <t>=</t>
    </r>
  </si>
  <si>
    <r>
      <t xml:space="preserve">  </t>
    </r>
    <r>
      <rPr>
        <sz val="10"/>
        <rFont val="Arial Cyr"/>
        <family val="2"/>
      </rPr>
      <t xml:space="preserve">- продольной </t>
    </r>
    <r>
      <rPr>
        <b/>
        <sz val="10"/>
        <rFont val="Arial Cyr"/>
        <family val="2"/>
      </rPr>
      <t>Rs</t>
    </r>
    <r>
      <rPr>
        <sz val="10"/>
        <rFont val="Arial Cyr"/>
        <family val="2"/>
      </rPr>
      <t>, МПа</t>
    </r>
  </si>
  <si>
    <r>
      <t xml:space="preserve"> </t>
    </r>
    <r>
      <rPr>
        <sz val="10"/>
        <rFont val="Arial Cyr"/>
        <family val="2"/>
      </rPr>
      <t xml:space="preserve">- поперечной </t>
    </r>
    <r>
      <rPr>
        <b/>
        <sz val="10"/>
        <rFont val="Arial Cyr"/>
        <family val="2"/>
      </rPr>
      <t>R</t>
    </r>
    <r>
      <rPr>
        <b/>
        <sz val="8"/>
        <rFont val="Arial Cyr"/>
        <family val="2"/>
      </rPr>
      <t xml:space="preserve">sw, </t>
    </r>
    <r>
      <rPr>
        <sz val="10"/>
        <rFont val="Arial Cyr"/>
        <family val="2"/>
      </rPr>
      <t>МПа</t>
    </r>
  </si>
  <si>
    <r>
      <t xml:space="preserve">Сжатие  </t>
    </r>
    <r>
      <rPr>
        <b/>
        <sz val="11"/>
        <rFont val="Arial Cyr"/>
        <family val="2"/>
      </rPr>
      <t>R</t>
    </r>
    <r>
      <rPr>
        <b/>
        <sz val="8"/>
        <rFont val="Arial Cyr"/>
        <family val="2"/>
      </rPr>
      <t>sc</t>
    </r>
    <r>
      <rPr>
        <sz val="10"/>
        <rFont val="Arial Cyr"/>
        <family val="2"/>
      </rPr>
      <t>,  МПа</t>
    </r>
  </si>
  <si>
    <r>
      <t>Модуль упруг.,</t>
    </r>
    <r>
      <rPr>
        <b/>
        <sz val="10"/>
        <rFont val="Arial Cyr"/>
        <family val="2"/>
      </rPr>
      <t>Еs</t>
    </r>
    <r>
      <rPr>
        <sz val="10"/>
        <rFont val="Arial Cyr"/>
        <family val="2"/>
      </rPr>
      <t>, т/см2</t>
    </r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</si>
</sst>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грн.&quot;;\-#,##0&quot;грн.&quot;"/>
    <numFmt numFmtId="165" formatCode="#,##0&quot;грн.&quot;;[Red]\-#,##0&quot;грн.&quot;"/>
    <numFmt numFmtId="166" formatCode="#,##0.00&quot;грн.&quot;;\-#,##0.00&quot;грн.&quot;"/>
    <numFmt numFmtId="167" formatCode="#,##0.00&quot;грн.&quot;;[Red]\-#,##0.00&quot;грн.&quot;"/>
    <numFmt numFmtId="168" formatCode="_-* #,##0&quot;грн.&quot;_-;\-* #,##0&quot;грн.&quot;_-;_-* &quot;-&quot;&quot;грн.&quot;_-;_-@_-"/>
    <numFmt numFmtId="169" formatCode="_-* #,##0_г_р_н_._-;\-* #,##0_г_р_н_._-;_-* &quot;-&quot;_г_р_н_._-;_-@_-"/>
    <numFmt numFmtId="170" formatCode="_-* #,##0.00&quot;грн.&quot;_-;\-* #,##0.00&quot;грн.&quot;_-;_-* &quot;-&quot;??&quot;грн.&quot;_-;_-@_-"/>
    <numFmt numFmtId="171" formatCode="_-* #,##0.00_г_р_н_._-;\-* #,##0.00_г_р_н_._-;_-* &quot;-&quot;??_г_р_н_._-;_-@_-"/>
    <numFmt numFmtId="172" formatCode="0.0"/>
    <numFmt numFmtId="173" formatCode="0.000"/>
    <numFmt numFmtId="174" formatCode="0.0000"/>
    <numFmt numFmtId="175" formatCode="_-* #,##0.00\ _р_._-;\-* #,##0.00\ _р_._-;_-* \-??\ _р_._-;_-@_-"/>
    <numFmt numFmtId="176" formatCode="0.00000"/>
    <numFmt numFmtId="177" formatCode="0.000000"/>
    <numFmt numFmtId="178" formatCode="_-* #,##0.000000\ _р_._-;\-* #,##0.000000\ _р_._-;_-* \-??\ _р_._-;_-@_-"/>
    <numFmt numFmtId="179" formatCode="_-* #,##0.00000\ _р_._-;\-* #,##0.00000\ _р_._-;_-* \-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0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2"/>
    </font>
    <font>
      <sz val="12"/>
      <name val="Arial Cyr"/>
      <family val="2"/>
    </font>
    <font>
      <b/>
      <sz val="10"/>
      <name val="Arial Cyr"/>
      <family val="2"/>
    </font>
    <font>
      <b/>
      <i/>
      <sz val="10"/>
      <name val="Arial Cyr"/>
      <family val="0"/>
    </font>
    <font>
      <b/>
      <i/>
      <u val="single"/>
      <sz val="14"/>
      <name val="Arial"/>
      <family val="2"/>
    </font>
    <font>
      <u val="single"/>
      <sz val="10"/>
      <name val="Arial Cyr"/>
      <family val="2"/>
    </font>
    <font>
      <b/>
      <i/>
      <u val="single"/>
      <sz val="12"/>
      <name val="Arial Cyr"/>
      <family val="2"/>
    </font>
    <font>
      <sz val="14"/>
      <name val="Arial Cyr"/>
      <family val="2"/>
    </font>
    <font>
      <sz val="14"/>
      <name val="Lucida Sans Unicode"/>
      <family val="2"/>
    </font>
    <font>
      <b/>
      <i/>
      <u val="single"/>
      <sz val="10"/>
      <name val="Arial Cyr"/>
      <family val="2"/>
    </font>
    <font>
      <b/>
      <sz val="8"/>
      <name val="Arial Cyr"/>
      <family val="2"/>
    </font>
    <font>
      <b/>
      <sz val="12"/>
      <name val="Arial Cyr"/>
      <family val="2"/>
    </font>
    <font>
      <sz val="10"/>
      <name val="Lucida Sans Unicode"/>
      <family val="2"/>
    </font>
    <font>
      <b/>
      <i/>
      <sz val="12"/>
      <name val="Arial Cyr"/>
      <family val="2"/>
    </font>
    <font>
      <b/>
      <i/>
      <sz val="12"/>
      <name val="Lucida Sans Unicode"/>
      <family val="2"/>
    </font>
    <font>
      <b/>
      <sz val="14"/>
      <name val="Arial Cyr"/>
      <family val="2"/>
    </font>
    <font>
      <b/>
      <sz val="14"/>
      <name val="Lucida Sans Unicode"/>
      <family val="2"/>
    </font>
    <font>
      <sz val="11"/>
      <name val="Arial Cyr"/>
      <family val="2"/>
    </font>
    <font>
      <b/>
      <sz val="11"/>
      <name val="Arial Cyr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9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medium">
        <color indexed="5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hair">
        <color indexed="8"/>
      </right>
      <top style="medium"/>
      <bottom style="medium"/>
    </border>
    <border>
      <left style="hair">
        <color indexed="8"/>
      </left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7" borderId="0" applyNumberFormat="0" applyBorder="0" applyAlignment="0" applyProtection="0"/>
    <xf numFmtId="0" fontId="3" fillId="10" borderId="0" applyNumberFormat="0" applyBorder="0" applyAlignment="0" applyProtection="0"/>
    <xf numFmtId="0" fontId="3" fillId="9" borderId="0" applyNumberFormat="0" applyBorder="0" applyAlignment="0" applyProtection="0"/>
    <xf numFmtId="0" fontId="3" fillId="11" borderId="0" applyNumberFormat="0" applyBorder="0" applyAlignment="0" applyProtection="0"/>
    <xf numFmtId="0" fontId="3" fillId="3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9" borderId="0" applyNumberFormat="0" applyBorder="0" applyAlignment="0" applyProtection="0"/>
    <xf numFmtId="0" fontId="3" fillId="11" borderId="0" applyNumberFormat="0" applyBorder="0" applyAlignment="0" applyProtection="0"/>
    <xf numFmtId="0" fontId="3" fillId="15" borderId="0" applyNumberFormat="0" applyBorder="0" applyAlignment="0" applyProtection="0"/>
    <xf numFmtId="0" fontId="4" fillId="3" borderId="1" applyNumberFormat="0" applyAlignment="0" applyProtection="0"/>
    <xf numFmtId="0" fontId="5" fillId="16" borderId="2" applyNumberFormat="0" applyAlignment="0" applyProtection="0"/>
    <xf numFmtId="0" fontId="6" fillId="16" borderId="1" applyNumberFormat="0" applyAlignment="0" applyProtection="0"/>
    <xf numFmtId="0" fontId="7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7" borderId="7" applyNumberFormat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18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1" fillId="0" borderId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0" fillId="0" borderId="0" applyFill="0" applyBorder="0" applyAlignment="0" applyProtection="0"/>
    <xf numFmtId="41" fontId="1" fillId="0" borderId="0" applyFill="0" applyBorder="0" applyAlignment="0" applyProtection="0"/>
    <xf numFmtId="0" fontId="20" fillId="19" borderId="0" applyNumberFormat="0" applyBorder="0" applyAlignment="0" applyProtection="0"/>
  </cellStyleXfs>
  <cellXfs count="215">
    <xf numFmtId="0" fontId="0" fillId="0" borderId="0" xfId="0" applyAlignment="1">
      <alignment/>
    </xf>
    <xf numFmtId="0" fontId="22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173" fontId="0" fillId="0" borderId="10" xfId="0" applyNumberFormat="1" applyBorder="1" applyAlignment="1">
      <alignment vertical="center" shrinkToFit="1"/>
    </xf>
    <xf numFmtId="173" fontId="0" fillId="0" borderId="11" xfId="0" applyNumberFormat="1" applyBorder="1" applyAlignment="1">
      <alignment vertical="center" shrinkToFit="1"/>
    </xf>
    <xf numFmtId="173" fontId="0" fillId="0" borderId="12" xfId="0" applyNumberFormat="1" applyBorder="1" applyAlignment="1">
      <alignment vertical="center" shrinkToFit="1"/>
    </xf>
    <xf numFmtId="0" fontId="25" fillId="0" borderId="0" xfId="0" applyFont="1" applyAlignment="1" applyProtection="1">
      <alignment/>
      <protection locked="0"/>
    </xf>
    <xf numFmtId="0" fontId="26" fillId="0" borderId="0" xfId="0" applyFont="1" applyAlignment="1" applyProtection="1">
      <alignment/>
      <protection locked="0"/>
    </xf>
    <xf numFmtId="173" fontId="0" fillId="0" borderId="13" xfId="0" applyNumberFormat="1" applyFont="1" applyBorder="1" applyAlignment="1">
      <alignment vertical="center" shrinkToFit="1"/>
    </xf>
    <xf numFmtId="173" fontId="0" fillId="0" borderId="14" xfId="0" applyNumberFormat="1" applyBorder="1" applyAlignment="1">
      <alignment vertical="center" shrinkToFit="1"/>
    </xf>
    <xf numFmtId="0" fontId="0" fillId="0" borderId="15" xfId="0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173" fontId="23" fillId="0" borderId="18" xfId="0" applyNumberFormat="1" applyFont="1" applyBorder="1" applyAlignment="1">
      <alignment horizontal="center" vertical="center" shrinkToFit="1"/>
    </xf>
    <xf numFmtId="173" fontId="23" fillId="0" borderId="19" xfId="0" applyNumberFormat="1" applyFont="1" applyBorder="1" applyAlignment="1">
      <alignment horizontal="center" vertical="center" shrinkToFit="1"/>
    </xf>
    <xf numFmtId="173" fontId="23" fillId="3" borderId="20" xfId="0" applyNumberFormat="1" applyFont="1" applyFill="1" applyBorder="1" applyAlignment="1">
      <alignment horizontal="center" vertical="center" shrinkToFit="1"/>
    </xf>
    <xf numFmtId="0" fontId="29" fillId="20" borderId="21" xfId="0" applyFont="1" applyFill="1" applyBorder="1" applyAlignment="1" applyProtection="1">
      <alignment/>
      <protection locked="0"/>
    </xf>
    <xf numFmtId="0" fontId="0" fillId="21" borderId="22" xfId="0" applyFill="1" applyBorder="1" applyAlignment="1" applyProtection="1">
      <alignment/>
      <protection locked="0"/>
    </xf>
    <xf numFmtId="0" fontId="0" fillId="20" borderId="23" xfId="0" applyFont="1" applyFill="1" applyBorder="1" applyAlignment="1" applyProtection="1">
      <alignment/>
      <protection locked="0"/>
    </xf>
    <xf numFmtId="0" fontId="0" fillId="0" borderId="24" xfId="0" applyBorder="1" applyAlignment="1" applyProtection="1">
      <alignment/>
      <protection locked="0"/>
    </xf>
    <xf numFmtId="0" fontId="29" fillId="20" borderId="25" xfId="0" applyFont="1" applyFill="1" applyBorder="1" applyAlignment="1" applyProtection="1">
      <alignment horizontal="center"/>
      <protection locked="0"/>
    </xf>
    <xf numFmtId="0" fontId="0" fillId="21" borderId="25" xfId="0" applyFill="1" applyBorder="1" applyAlignment="1" applyProtection="1">
      <alignment/>
      <protection locked="0"/>
    </xf>
    <xf numFmtId="0" fontId="0" fillId="0" borderId="26" xfId="0" applyBorder="1" applyAlignment="1" applyProtection="1">
      <alignment/>
      <protection locked="0"/>
    </xf>
    <xf numFmtId="0" fontId="30" fillId="0" borderId="27" xfId="0" applyFont="1" applyBorder="1" applyAlignment="1" applyProtection="1">
      <alignment/>
      <protection locked="0"/>
    </xf>
    <xf numFmtId="0" fontId="0" fillId="22" borderId="28" xfId="0" applyFont="1" applyFill="1" applyBorder="1" applyAlignment="1" applyProtection="1">
      <alignment/>
      <protection locked="0"/>
    </xf>
    <xf numFmtId="0" fontId="0" fillId="23" borderId="28" xfId="0" applyFill="1" applyBorder="1" applyAlignment="1" applyProtection="1">
      <alignment horizontal="center"/>
      <protection/>
    </xf>
    <xf numFmtId="0" fontId="0" fillId="0" borderId="29" xfId="0" applyBorder="1" applyAlignment="1" applyProtection="1">
      <alignment/>
      <protection locked="0"/>
    </xf>
    <xf numFmtId="173" fontId="0" fillId="0" borderId="20" xfId="0" applyNumberFormat="1" applyFont="1" applyBorder="1" applyAlignment="1">
      <alignment vertical="center" shrinkToFit="1"/>
    </xf>
    <xf numFmtId="0" fontId="29" fillId="20" borderId="30" xfId="0" applyFont="1" applyFill="1" applyBorder="1" applyAlignment="1" applyProtection="1">
      <alignment/>
      <protection locked="0"/>
    </xf>
    <xf numFmtId="0" fontId="0" fillId="21" borderId="11" xfId="0" applyFill="1" applyBorder="1" applyAlignment="1" applyProtection="1">
      <alignment/>
      <protection locked="0"/>
    </xf>
    <xf numFmtId="0" fontId="0" fillId="20" borderId="12" xfId="0" applyFont="1" applyFill="1" applyBorder="1" applyAlignment="1" applyProtection="1">
      <alignment/>
      <protection locked="0"/>
    </xf>
    <xf numFmtId="0" fontId="29" fillId="20" borderId="31" xfId="0" applyFont="1" applyFill="1" applyBorder="1" applyAlignment="1" applyProtection="1">
      <alignment/>
      <protection locked="0"/>
    </xf>
    <xf numFmtId="2" fontId="0" fillId="21" borderId="31" xfId="0" applyNumberFormat="1" applyFill="1" applyBorder="1" applyAlignment="1" applyProtection="1">
      <alignment/>
      <protection locked="0"/>
    </xf>
    <xf numFmtId="0" fontId="0" fillId="20" borderId="32" xfId="0" applyFont="1" applyFill="1" applyBorder="1" applyAlignment="1" applyProtection="1">
      <alignment/>
      <protection locked="0"/>
    </xf>
    <xf numFmtId="0" fontId="0" fillId="24" borderId="33" xfId="0" applyFont="1" applyFill="1" applyBorder="1" applyAlignment="1" applyProtection="1">
      <alignment/>
      <protection locked="0"/>
    </xf>
    <xf numFmtId="0" fontId="0" fillId="23" borderId="28" xfId="0" applyFill="1" applyBorder="1" applyAlignment="1" applyProtection="1">
      <alignment horizontal="center"/>
      <protection locked="0"/>
    </xf>
    <xf numFmtId="173" fontId="23" fillId="0" borderId="34" xfId="0" applyNumberFormat="1" applyFont="1" applyBorder="1" applyAlignment="1">
      <alignment vertical="center" shrinkToFit="1"/>
    </xf>
    <xf numFmtId="173" fontId="0" fillId="0" borderId="20" xfId="0" applyNumberFormat="1" applyFont="1" applyBorder="1" applyAlignment="1">
      <alignment horizontal="center" vertical="center" shrinkToFit="1"/>
    </xf>
    <xf numFmtId="173" fontId="0" fillId="0" borderId="20" xfId="0" applyNumberFormat="1" applyBorder="1" applyAlignment="1">
      <alignment horizontal="center" vertical="center" shrinkToFit="1"/>
    </xf>
    <xf numFmtId="173" fontId="0" fillId="25" borderId="20" xfId="0" applyNumberFormat="1" applyFont="1" applyFill="1" applyBorder="1" applyAlignment="1">
      <alignment vertical="center" shrinkToFit="1"/>
    </xf>
    <xf numFmtId="173" fontId="0" fillId="25" borderId="20" xfId="0" applyNumberFormat="1" applyFont="1" applyFill="1" applyBorder="1" applyAlignment="1">
      <alignment horizontal="center" vertical="center" shrinkToFit="1"/>
    </xf>
    <xf numFmtId="0" fontId="29" fillId="0" borderId="30" xfId="0" applyFont="1" applyFill="1" applyBorder="1" applyAlignment="1" applyProtection="1">
      <alignment/>
      <protection locked="0"/>
    </xf>
    <xf numFmtId="0" fontId="0" fillId="0" borderId="11" xfId="0" applyFill="1" applyBorder="1" applyAlignment="1" applyProtection="1">
      <alignment/>
      <protection locked="0"/>
    </xf>
    <xf numFmtId="0" fontId="0" fillId="0" borderId="12" xfId="0" applyFont="1" applyFill="1" applyBorder="1" applyAlignment="1" applyProtection="1">
      <alignment/>
      <protection locked="0"/>
    </xf>
    <xf numFmtId="0" fontId="0" fillId="21" borderId="31" xfId="0" applyFill="1" applyBorder="1" applyAlignment="1" applyProtection="1">
      <alignment/>
      <protection locked="0"/>
    </xf>
    <xf numFmtId="0" fontId="0" fillId="0" borderId="27" xfId="0" applyBorder="1" applyAlignment="1" applyProtection="1">
      <alignment/>
      <protection locked="0"/>
    </xf>
    <xf numFmtId="173" fontId="0" fillId="0" borderId="35" xfId="0" applyNumberFormat="1" applyBorder="1" applyAlignment="1">
      <alignment vertical="center" shrinkToFit="1"/>
    </xf>
    <xf numFmtId="0" fontId="28" fillId="20" borderId="30" xfId="0" applyFont="1" applyFill="1" applyBorder="1" applyAlignment="1" applyProtection="1">
      <alignment/>
      <protection locked="0"/>
    </xf>
    <xf numFmtId="0" fontId="0" fillId="0" borderId="36" xfId="0" applyBorder="1" applyAlignment="1" applyProtection="1">
      <alignment/>
      <protection locked="0"/>
    </xf>
    <xf numFmtId="0" fontId="0" fillId="0" borderId="37" xfId="0" applyBorder="1" applyAlignment="1" applyProtection="1">
      <alignment/>
      <protection locked="0"/>
    </xf>
    <xf numFmtId="0" fontId="0" fillId="0" borderId="38" xfId="0" applyFont="1" applyBorder="1" applyAlignment="1" applyProtection="1">
      <alignment horizontal="center"/>
      <protection locked="0"/>
    </xf>
    <xf numFmtId="0" fontId="0" fillId="0" borderId="38" xfId="0" applyFont="1" applyBorder="1" applyAlignment="1" applyProtection="1">
      <alignment/>
      <protection locked="0"/>
    </xf>
    <xf numFmtId="0" fontId="0" fillId="0" borderId="39" xfId="0" applyBorder="1" applyAlignment="1" applyProtection="1">
      <alignment/>
      <protection locked="0"/>
    </xf>
    <xf numFmtId="173" fontId="0" fillId="0" borderId="40" xfId="0" applyNumberFormat="1" applyBorder="1" applyAlignment="1">
      <alignment vertical="center" shrinkToFit="1"/>
    </xf>
    <xf numFmtId="172" fontId="0" fillId="21" borderId="11" xfId="0" applyNumberFormat="1" applyFill="1" applyBorder="1" applyAlignment="1" applyProtection="1">
      <alignment/>
      <protection locked="0"/>
    </xf>
    <xf numFmtId="0" fontId="30" fillId="0" borderId="41" xfId="0" applyFont="1" applyBorder="1" applyAlignment="1" applyProtection="1">
      <alignment/>
      <protection locked="0"/>
    </xf>
    <xf numFmtId="0" fontId="0" fillId="0" borderId="42" xfId="0" applyBorder="1" applyAlignment="1" applyProtection="1">
      <alignment/>
      <protection locked="0"/>
    </xf>
    <xf numFmtId="0" fontId="0" fillId="0" borderId="43" xfId="0" applyBorder="1" applyAlignment="1" applyProtection="1">
      <alignment/>
      <protection locked="0"/>
    </xf>
    <xf numFmtId="0" fontId="28" fillId="0" borderId="30" xfId="0" applyFont="1" applyFill="1" applyBorder="1" applyAlignment="1" applyProtection="1">
      <alignment/>
      <protection locked="0"/>
    </xf>
    <xf numFmtId="172" fontId="0" fillId="0" borderId="11" xfId="0" applyNumberFormat="1" applyFill="1" applyBorder="1" applyAlignment="1" applyProtection="1">
      <alignment/>
      <protection locked="0"/>
    </xf>
    <xf numFmtId="0" fontId="0" fillId="24" borderId="28" xfId="0" applyFont="1" applyFill="1" applyBorder="1" applyAlignment="1" applyProtection="1">
      <alignment/>
      <protection locked="0"/>
    </xf>
    <xf numFmtId="0" fontId="0" fillId="0" borderId="44" xfId="0" applyBorder="1" applyAlignment="1" applyProtection="1">
      <alignment/>
      <protection locked="0"/>
    </xf>
    <xf numFmtId="0" fontId="0" fillId="20" borderId="45" xfId="0" applyFont="1" applyFill="1" applyBorder="1" applyAlignment="1" applyProtection="1">
      <alignment/>
      <protection locked="0"/>
    </xf>
    <xf numFmtId="0" fontId="0" fillId="20" borderId="46" xfId="0" applyFill="1" applyBorder="1" applyAlignment="1" applyProtection="1">
      <alignment/>
      <protection locked="0"/>
    </xf>
    <xf numFmtId="0" fontId="0" fillId="20" borderId="46" xfId="0" applyFill="1" applyBorder="1" applyAlignment="1" applyProtection="1">
      <alignment/>
      <protection locked="0"/>
    </xf>
    <xf numFmtId="2" fontId="32" fillId="21" borderId="46" xfId="0" applyNumberFormat="1" applyFont="1" applyFill="1" applyBorder="1" applyAlignment="1" applyProtection="1">
      <alignment/>
      <protection locked="0"/>
    </xf>
    <xf numFmtId="0" fontId="0" fillId="20" borderId="47" xfId="0" applyFill="1" applyBorder="1" applyAlignment="1" applyProtection="1">
      <alignment/>
      <protection locked="0"/>
    </xf>
    <xf numFmtId="0" fontId="0" fillId="0" borderId="48" xfId="0" applyBorder="1" applyAlignment="1" applyProtection="1">
      <alignment/>
      <protection locked="0"/>
    </xf>
    <xf numFmtId="0" fontId="0" fillId="20" borderId="49" xfId="0" applyFont="1" applyFill="1" applyBorder="1" applyAlignment="1" applyProtection="1">
      <alignment/>
      <protection locked="0"/>
    </xf>
    <xf numFmtId="0" fontId="0" fillId="20" borderId="0" xfId="0" applyFill="1" applyBorder="1" applyAlignment="1" applyProtection="1">
      <alignment/>
      <protection locked="0"/>
    </xf>
    <xf numFmtId="0" fontId="0" fillId="20" borderId="36" xfId="0" applyFill="1" applyBorder="1" applyAlignment="1" applyProtection="1">
      <alignment/>
      <protection locked="0"/>
    </xf>
    <xf numFmtId="0" fontId="0" fillId="0" borderId="50" xfId="0" applyBorder="1" applyAlignment="1" applyProtection="1">
      <alignment/>
      <protection locked="0"/>
    </xf>
    <xf numFmtId="0" fontId="0" fillId="0" borderId="51" xfId="0" applyFont="1" applyBorder="1" applyAlignment="1" applyProtection="1">
      <alignment horizontal="center"/>
      <protection locked="0"/>
    </xf>
    <xf numFmtId="0" fontId="0" fillId="0" borderId="51" xfId="0" applyFont="1" applyBorder="1" applyAlignment="1" applyProtection="1">
      <alignment/>
      <protection locked="0"/>
    </xf>
    <xf numFmtId="0" fontId="0" fillId="0" borderId="52" xfId="0" applyBorder="1" applyAlignment="1" applyProtection="1">
      <alignment/>
      <protection locked="0"/>
    </xf>
    <xf numFmtId="0" fontId="0" fillId="20" borderId="53" xfId="0" applyFont="1" applyFill="1" applyBorder="1" applyAlignment="1" applyProtection="1">
      <alignment/>
      <protection locked="0"/>
    </xf>
    <xf numFmtId="0" fontId="0" fillId="20" borderId="54" xfId="0" applyFill="1" applyBorder="1" applyAlignment="1" applyProtection="1">
      <alignment/>
      <protection locked="0"/>
    </xf>
    <xf numFmtId="0" fontId="0" fillId="20" borderId="55" xfId="0" applyFill="1" applyBorder="1" applyAlignment="1" applyProtection="1">
      <alignment/>
      <protection locked="0"/>
    </xf>
    <xf numFmtId="0" fontId="0" fillId="0" borderId="49" xfId="0" applyBorder="1" applyAlignment="1" applyProtection="1">
      <alignment/>
      <protection locked="0"/>
    </xf>
    <xf numFmtId="173" fontId="0" fillId="0" borderId="34" xfId="0" applyNumberFormat="1" applyFont="1" applyBorder="1" applyAlignment="1">
      <alignment vertical="center" shrinkToFit="1"/>
    </xf>
    <xf numFmtId="173" fontId="0" fillId="0" borderId="20" xfId="0" applyNumberFormat="1" applyBorder="1" applyAlignment="1">
      <alignment vertical="center" shrinkToFit="1"/>
    </xf>
    <xf numFmtId="172" fontId="0" fillId="26" borderId="31" xfId="0" applyNumberFormat="1" applyFill="1" applyBorder="1" applyAlignment="1" applyProtection="1">
      <alignment/>
      <protection/>
    </xf>
    <xf numFmtId="0" fontId="0" fillId="0" borderId="31" xfId="0" applyBorder="1" applyAlignment="1" applyProtection="1">
      <alignment horizontal="center"/>
      <protection locked="0"/>
    </xf>
    <xf numFmtId="0" fontId="0" fillId="26" borderId="31" xfId="0" applyFill="1" applyBorder="1" applyAlignment="1" applyProtection="1">
      <alignment/>
      <protection/>
    </xf>
    <xf numFmtId="173" fontId="23" fillId="0" borderId="40" xfId="0" applyNumberFormat="1" applyFont="1" applyBorder="1" applyAlignment="1">
      <alignment vertical="center" shrinkToFit="1"/>
    </xf>
    <xf numFmtId="0" fontId="0" fillId="0" borderId="45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46" xfId="0" applyBorder="1" applyAlignment="1" applyProtection="1">
      <alignment/>
      <protection/>
    </xf>
    <xf numFmtId="0" fontId="0" fillId="0" borderId="31" xfId="0" applyFill="1" applyBorder="1" applyAlignment="1" applyProtection="1">
      <alignment horizontal="center"/>
      <protection locked="0"/>
    </xf>
    <xf numFmtId="174" fontId="0" fillId="26" borderId="31" xfId="0" applyNumberFormat="1" applyFill="1" applyBorder="1" applyAlignment="1" applyProtection="1">
      <alignment/>
      <protection/>
    </xf>
    <xf numFmtId="0" fontId="0" fillId="0" borderId="48" xfId="0" applyFont="1" applyFill="1" applyBorder="1" applyAlignment="1" applyProtection="1">
      <alignment/>
      <protection locked="0"/>
    </xf>
    <xf numFmtId="0" fontId="28" fillId="0" borderId="53" xfId="0" applyFont="1" applyBorder="1" applyAlignment="1" applyProtection="1">
      <alignment/>
      <protection/>
    </xf>
    <xf numFmtId="176" fontId="0" fillId="0" borderId="54" xfId="0" applyNumberFormat="1" applyBorder="1" applyAlignment="1" applyProtection="1">
      <alignment/>
      <protection/>
    </xf>
    <xf numFmtId="0" fontId="0" fillId="0" borderId="54" xfId="0" applyFont="1" applyBorder="1" applyAlignment="1" applyProtection="1">
      <alignment/>
      <protection/>
    </xf>
    <xf numFmtId="173" fontId="23" fillId="0" borderId="35" xfId="0" applyNumberFormat="1" applyFont="1" applyBorder="1" applyAlignment="1">
      <alignment vertical="center" shrinkToFit="1"/>
    </xf>
    <xf numFmtId="0" fontId="0" fillId="0" borderId="49" xfId="0" applyFont="1" applyBorder="1" applyAlignment="1" applyProtection="1">
      <alignment/>
      <protection/>
    </xf>
    <xf numFmtId="0" fontId="0" fillId="0" borderId="49" xfId="0" applyBorder="1" applyAlignment="1" applyProtection="1">
      <alignment/>
      <protection/>
    </xf>
    <xf numFmtId="174" fontId="0" fillId="0" borderId="0" xfId="0" applyNumberForma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11" fontId="0" fillId="0" borderId="20" xfId="0" applyNumberFormat="1" applyFont="1" applyBorder="1" applyAlignment="1">
      <alignment horizontal="center" vertical="center" shrinkToFit="1"/>
    </xf>
    <xf numFmtId="0" fontId="0" fillId="27" borderId="56" xfId="0" applyFont="1" applyFill="1" applyBorder="1" applyAlignment="1" applyProtection="1">
      <alignment/>
      <protection/>
    </xf>
    <xf numFmtId="0" fontId="0" fillId="27" borderId="57" xfId="0" applyFill="1" applyBorder="1" applyAlignment="1" applyProtection="1">
      <alignment/>
      <protection/>
    </xf>
    <xf numFmtId="0" fontId="0" fillId="27" borderId="58" xfId="0" applyFill="1" applyBorder="1" applyAlignment="1" applyProtection="1">
      <alignment/>
      <protection/>
    </xf>
    <xf numFmtId="0" fontId="28" fillId="27" borderId="59" xfId="0" applyFont="1" applyFill="1" applyBorder="1" applyAlignment="1" applyProtection="1">
      <alignment/>
      <protection/>
    </xf>
    <xf numFmtId="0" fontId="0" fillId="27" borderId="60" xfId="0" applyFont="1" applyFill="1" applyBorder="1" applyAlignment="1" applyProtection="1">
      <alignment/>
      <protection/>
    </xf>
    <xf numFmtId="0" fontId="0" fillId="27" borderId="61" xfId="0" applyFill="1" applyBorder="1" applyAlignment="1" applyProtection="1">
      <alignment/>
      <protection/>
    </xf>
    <xf numFmtId="0" fontId="0" fillId="0" borderId="60" xfId="0" applyBorder="1" applyAlignment="1" applyProtection="1">
      <alignment/>
      <protection locked="0"/>
    </xf>
    <xf numFmtId="0" fontId="0" fillId="0" borderId="62" xfId="0" applyBorder="1" applyAlignment="1" applyProtection="1">
      <alignment/>
      <protection locked="0"/>
    </xf>
    <xf numFmtId="173" fontId="0" fillId="0" borderId="0" xfId="0" applyNumberFormat="1" applyAlignment="1">
      <alignment vertical="center" shrinkToFit="1"/>
    </xf>
    <xf numFmtId="0" fontId="0" fillId="25" borderId="34" xfId="0" applyFont="1" applyFill="1" applyBorder="1" applyAlignment="1">
      <alignment horizontal="center"/>
    </xf>
    <xf numFmtId="0" fontId="0" fillId="25" borderId="10" xfId="0" applyFont="1" applyFill="1" applyBorder="1" applyAlignment="1">
      <alignment horizontal="center"/>
    </xf>
    <xf numFmtId="0" fontId="0" fillId="25" borderId="12" xfId="0" applyFill="1" applyBorder="1" applyAlignment="1">
      <alignment/>
    </xf>
    <xf numFmtId="0" fontId="0" fillId="25" borderId="10" xfId="0" applyFill="1" applyBorder="1" applyAlignment="1">
      <alignment/>
    </xf>
    <xf numFmtId="0" fontId="0" fillId="25" borderId="11" xfId="0" applyFont="1" applyFill="1" applyBorder="1" applyAlignment="1">
      <alignment horizontal="center"/>
    </xf>
    <xf numFmtId="0" fontId="0" fillId="25" borderId="63" xfId="0" applyFill="1" applyBorder="1" applyAlignment="1">
      <alignment/>
    </xf>
    <xf numFmtId="0" fontId="23" fillId="0" borderId="64" xfId="0" applyFont="1" applyBorder="1" applyAlignment="1" applyProtection="1">
      <alignment horizontal="center"/>
      <protection locked="0"/>
    </xf>
    <xf numFmtId="0" fontId="23" fillId="10" borderId="32" xfId="0" applyFont="1" applyFill="1" applyBorder="1" applyAlignment="1" applyProtection="1">
      <alignment horizontal="center"/>
      <protection locked="0"/>
    </xf>
    <xf numFmtId="0" fontId="23" fillId="0" borderId="65" xfId="0" applyFont="1" applyBorder="1" applyAlignment="1" applyProtection="1">
      <alignment horizontal="center"/>
      <protection locked="0"/>
    </xf>
    <xf numFmtId="0" fontId="23" fillId="10" borderId="65" xfId="0" applyFont="1" applyFill="1" applyBorder="1" applyAlignment="1" applyProtection="1">
      <alignment horizontal="center"/>
      <protection locked="0"/>
    </xf>
    <xf numFmtId="0" fontId="37" fillId="20" borderId="66" xfId="0" applyFont="1" applyFill="1" applyBorder="1" applyAlignment="1" applyProtection="1">
      <alignment/>
      <protection locked="0"/>
    </xf>
    <xf numFmtId="0" fontId="23" fillId="20" borderId="67" xfId="0" applyFont="1" applyFill="1" applyBorder="1" applyAlignment="1" applyProtection="1">
      <alignment/>
      <protection locked="0"/>
    </xf>
    <xf numFmtId="0" fontId="29" fillId="20" borderId="68" xfId="0" applyFont="1" applyFill="1" applyBorder="1" applyAlignment="1" applyProtection="1">
      <alignment/>
      <protection locked="0"/>
    </xf>
    <xf numFmtId="2" fontId="0" fillId="21" borderId="22" xfId="0" applyNumberFormat="1" applyFill="1" applyBorder="1" applyAlignment="1" applyProtection="1">
      <alignment/>
      <protection locked="0"/>
    </xf>
    <xf numFmtId="0" fontId="0" fillId="20" borderId="69" xfId="0" applyFont="1" applyFill="1" applyBorder="1" applyAlignment="1" applyProtection="1">
      <alignment/>
      <protection locked="0"/>
    </xf>
    <xf numFmtId="0" fontId="0" fillId="25" borderId="40" xfId="0" applyFill="1" applyBorder="1" applyAlignment="1">
      <alignment/>
    </xf>
    <xf numFmtId="0" fontId="0" fillId="25" borderId="20" xfId="0" applyFont="1" applyFill="1" applyBorder="1" applyAlignment="1">
      <alignment/>
    </xf>
    <xf numFmtId="0" fontId="0" fillId="25" borderId="70" xfId="0" applyFont="1" applyFill="1" applyBorder="1" applyAlignment="1">
      <alignment/>
    </xf>
    <xf numFmtId="0" fontId="29" fillId="20" borderId="53" xfId="0" applyFont="1" applyFill="1" applyBorder="1" applyAlignment="1" applyProtection="1">
      <alignment horizontal="center"/>
      <protection locked="0"/>
    </xf>
    <xf numFmtId="0" fontId="0" fillId="21" borderId="54" xfId="0" applyFill="1" applyBorder="1" applyAlignment="1" applyProtection="1">
      <alignment/>
      <protection locked="0"/>
    </xf>
    <xf numFmtId="0" fontId="0" fillId="20" borderId="19" xfId="0" applyFill="1" applyBorder="1" applyAlignment="1" applyProtection="1">
      <alignment/>
      <protection locked="0"/>
    </xf>
    <xf numFmtId="0" fontId="29" fillId="20" borderId="10" xfId="0" applyFont="1" applyFill="1" applyBorder="1" applyAlignment="1" applyProtection="1">
      <alignment/>
      <protection locked="0"/>
    </xf>
    <xf numFmtId="0" fontId="0" fillId="21" borderId="46" xfId="0" applyFill="1" applyBorder="1" applyAlignment="1" applyProtection="1">
      <alignment/>
      <protection locked="0"/>
    </xf>
    <xf numFmtId="0" fontId="0" fillId="20" borderId="63" xfId="0" applyFont="1" applyFill="1" applyBorder="1" applyAlignment="1" applyProtection="1">
      <alignment/>
      <protection locked="0"/>
    </xf>
    <xf numFmtId="0" fontId="29" fillId="20" borderId="10" xfId="0" applyFont="1" applyFill="1" applyBorder="1" applyAlignment="1" applyProtection="1">
      <alignment horizontal="center"/>
      <protection locked="0"/>
    </xf>
    <xf numFmtId="0" fontId="33" fillId="0" borderId="0" xfId="0" applyFon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25" borderId="71" xfId="0" applyFont="1" applyFill="1" applyBorder="1" applyAlignment="1">
      <alignment/>
    </xf>
    <xf numFmtId="0" fontId="0" fillId="25" borderId="72" xfId="0" applyFont="1" applyFill="1" applyBorder="1" applyAlignment="1">
      <alignment/>
    </xf>
    <xf numFmtId="0" fontId="0" fillId="0" borderId="49" xfId="0" applyFont="1" applyFill="1" applyBorder="1" applyAlignment="1" applyProtection="1">
      <alignment/>
      <protection locked="0"/>
    </xf>
    <xf numFmtId="0" fontId="0" fillId="0" borderId="36" xfId="0" applyFill="1" applyBorder="1" applyAlignment="1" applyProtection="1">
      <alignment/>
      <protection locked="0"/>
    </xf>
    <xf numFmtId="0" fontId="0" fillId="0" borderId="49" xfId="0" applyFill="1" applyBorder="1" applyAlignment="1" applyProtection="1">
      <alignment horizontal="center"/>
      <protection locked="0"/>
    </xf>
    <xf numFmtId="172" fontId="0" fillId="10" borderId="31" xfId="0" applyNumberFormat="1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center"/>
      <protection locked="0"/>
    </xf>
    <xf numFmtId="176" fontId="0" fillId="10" borderId="31" xfId="0" applyNumberFormat="1" applyFill="1" applyBorder="1" applyAlignment="1" applyProtection="1">
      <alignment/>
      <protection/>
    </xf>
    <xf numFmtId="0" fontId="0" fillId="0" borderId="0" xfId="0" applyFill="1" applyAlignment="1" applyProtection="1">
      <alignment/>
      <protection locked="0"/>
    </xf>
    <xf numFmtId="0" fontId="0" fillId="0" borderId="49" xfId="0" applyBorder="1" applyAlignment="1" applyProtection="1">
      <alignment horizontal="center"/>
      <protection locked="0"/>
    </xf>
    <xf numFmtId="0" fontId="0" fillId="10" borderId="31" xfId="0" applyFill="1" applyBorder="1" applyAlignment="1" applyProtection="1">
      <alignment/>
      <protection/>
    </xf>
    <xf numFmtId="174" fontId="0" fillId="10" borderId="32" xfId="0" applyNumberFormat="1" applyFill="1" applyBorder="1" applyAlignment="1" applyProtection="1">
      <alignment/>
      <protection/>
    </xf>
    <xf numFmtId="0" fontId="32" fillId="0" borderId="40" xfId="0" applyFont="1" applyBorder="1" applyAlignment="1" applyProtection="1">
      <alignment/>
      <protection locked="0"/>
    </xf>
    <xf numFmtId="0" fontId="23" fillId="28" borderId="40" xfId="0" applyFont="1" applyFill="1" applyBorder="1" applyAlignment="1" applyProtection="1">
      <alignment/>
      <protection locked="0"/>
    </xf>
    <xf numFmtId="0" fontId="23" fillId="0" borderId="40" xfId="0" applyFont="1" applyBorder="1" applyAlignment="1" applyProtection="1">
      <alignment horizontal="center"/>
      <protection locked="0"/>
    </xf>
    <xf numFmtId="0" fontId="0" fillId="0" borderId="59" xfId="0" applyBorder="1" applyAlignment="1" applyProtection="1">
      <alignment/>
      <protection locked="0"/>
    </xf>
    <xf numFmtId="0" fontId="0" fillId="0" borderId="60" xfId="0" applyBorder="1" applyAlignment="1" applyProtection="1">
      <alignment horizontal="center"/>
      <protection locked="0"/>
    </xf>
    <xf numFmtId="176" fontId="0" fillId="10" borderId="73" xfId="0" applyNumberFormat="1" applyFill="1" applyBorder="1" applyAlignment="1" applyProtection="1">
      <alignment/>
      <protection/>
    </xf>
    <xf numFmtId="0" fontId="23" fillId="29" borderId="20" xfId="0" applyFont="1" applyFill="1" applyBorder="1" applyAlignment="1" applyProtection="1">
      <alignment horizontal="center"/>
      <protection locked="0"/>
    </xf>
    <xf numFmtId="0" fontId="39" fillId="30" borderId="20" xfId="0" applyFont="1" applyFill="1" applyBorder="1" applyAlignment="1" applyProtection="1">
      <alignment horizontal="center"/>
      <protection locked="0"/>
    </xf>
    <xf numFmtId="0" fontId="38" fillId="29" borderId="20" xfId="0" applyFont="1" applyFill="1" applyBorder="1" applyAlignment="1" applyProtection="1">
      <alignment horizontal="center"/>
      <protection locked="0"/>
    </xf>
    <xf numFmtId="0" fontId="23" fillId="21" borderId="20" xfId="0" applyFont="1" applyFill="1" applyBorder="1" applyAlignment="1" applyProtection="1">
      <alignment horizontal="center"/>
      <protection locked="0"/>
    </xf>
    <xf numFmtId="0" fontId="39" fillId="28" borderId="20" xfId="0" applyFont="1" applyFill="1" applyBorder="1" applyAlignment="1" applyProtection="1">
      <alignment horizontal="center"/>
      <protection locked="0"/>
    </xf>
    <xf numFmtId="0" fontId="38" fillId="21" borderId="20" xfId="0" applyFont="1" applyFill="1" applyBorder="1" applyAlignment="1" applyProtection="1">
      <alignment horizontal="center"/>
      <protection locked="0"/>
    </xf>
    <xf numFmtId="2" fontId="38" fillId="21" borderId="20" xfId="0" applyNumberFormat="1" applyFont="1" applyFill="1" applyBorder="1" applyAlignment="1" applyProtection="1">
      <alignment horizontal="center"/>
      <protection locked="0"/>
    </xf>
    <xf numFmtId="2" fontId="38" fillId="29" borderId="20" xfId="0" applyNumberFormat="1" applyFont="1" applyFill="1" applyBorder="1" applyAlignment="1" applyProtection="1">
      <alignment horizontal="center"/>
      <protection locked="0"/>
    </xf>
    <xf numFmtId="0" fontId="23" fillId="21" borderId="0" xfId="0" applyFont="1" applyFill="1" applyAlignment="1" applyProtection="1">
      <alignment horizontal="center"/>
      <protection locked="0"/>
    </xf>
    <xf numFmtId="173" fontId="39" fillId="30" borderId="20" xfId="0" applyNumberFormat="1" applyFont="1" applyFill="1" applyBorder="1" applyAlignment="1" applyProtection="1">
      <alignment horizontal="center"/>
      <protection locked="0"/>
    </xf>
    <xf numFmtId="173" fontId="39" fillId="28" borderId="20" xfId="0" applyNumberFormat="1" applyFont="1" applyFill="1" applyBorder="1" applyAlignment="1" applyProtection="1">
      <alignment horizontal="center"/>
      <protection locked="0"/>
    </xf>
    <xf numFmtId="2" fontId="34" fillId="27" borderId="60" xfId="0" applyNumberFormat="1" applyFont="1" applyFill="1" applyBorder="1" applyAlignment="1" applyProtection="1">
      <alignment horizontal="center" shrinkToFit="1"/>
      <protection/>
    </xf>
    <xf numFmtId="2" fontId="34" fillId="27" borderId="74" xfId="0" applyNumberFormat="1" applyFont="1" applyFill="1" applyBorder="1" applyAlignment="1" applyProtection="1">
      <alignment horizontal="center" shrinkToFit="1"/>
      <protection/>
    </xf>
    <xf numFmtId="0" fontId="24" fillId="31" borderId="75" xfId="0" applyFont="1" applyFill="1" applyBorder="1" applyAlignment="1" applyProtection="1">
      <alignment horizontal="center"/>
      <protection locked="0"/>
    </xf>
    <xf numFmtId="0" fontId="24" fillId="31" borderId="76" xfId="0" applyFont="1" applyFill="1" applyBorder="1" applyAlignment="1" applyProtection="1">
      <alignment horizontal="center"/>
      <protection/>
    </xf>
    <xf numFmtId="0" fontId="24" fillId="31" borderId="66" xfId="0" applyFont="1" applyFill="1" applyBorder="1" applyAlignment="1" applyProtection="1">
      <alignment horizontal="center"/>
      <protection locked="0"/>
    </xf>
    <xf numFmtId="173" fontId="23" fillId="0" borderId="10" xfId="0" applyNumberFormat="1" applyFont="1" applyBorder="1" applyAlignment="1">
      <alignment horizontal="center" vertical="center" shrinkToFit="1"/>
    </xf>
    <xf numFmtId="173" fontId="23" fillId="0" borderId="12" xfId="0" applyNumberFormat="1" applyFont="1" applyBorder="1" applyAlignment="1">
      <alignment horizontal="center" vertical="center" shrinkToFit="1"/>
    </xf>
    <xf numFmtId="173" fontId="23" fillId="0" borderId="10" xfId="0" applyNumberFormat="1" applyFont="1" applyBorder="1" applyAlignment="1">
      <alignment vertical="center" shrinkToFit="1"/>
    </xf>
    <xf numFmtId="173" fontId="23" fillId="0" borderId="11" xfId="0" applyNumberFormat="1" applyFont="1" applyBorder="1" applyAlignment="1">
      <alignment vertical="center" shrinkToFit="1"/>
    </xf>
    <xf numFmtId="173" fontId="33" fillId="0" borderId="10" xfId="0" applyNumberFormat="1" applyFont="1" applyBorder="1" applyAlignment="1">
      <alignment horizontal="center" vertical="center" shrinkToFit="1"/>
    </xf>
    <xf numFmtId="173" fontId="33" fillId="0" borderId="12" xfId="0" applyNumberFormat="1" applyFont="1" applyBorder="1" applyAlignment="1">
      <alignment horizontal="center" vertical="center" shrinkToFit="1"/>
    </xf>
    <xf numFmtId="0" fontId="27" fillId="0" borderId="0" xfId="0" applyFont="1" applyBorder="1" applyAlignment="1" applyProtection="1">
      <alignment horizontal="center"/>
      <protection locked="0"/>
    </xf>
    <xf numFmtId="173" fontId="0" fillId="0" borderId="10" xfId="0" applyNumberFormat="1" applyFont="1" applyBorder="1" applyAlignment="1">
      <alignment vertical="center" shrinkToFit="1"/>
    </xf>
    <xf numFmtId="0" fontId="24" fillId="10" borderId="77" xfId="0" applyFont="1" applyFill="1" applyBorder="1" applyAlignment="1" applyProtection="1">
      <alignment horizontal="center" vertical="center" shrinkToFit="1"/>
      <protection/>
    </xf>
    <xf numFmtId="0" fontId="24" fillId="10" borderId="78" xfId="0" applyFont="1" applyFill="1" applyBorder="1" applyAlignment="1" applyProtection="1">
      <alignment horizontal="center" vertical="center" shrinkToFit="1"/>
      <protection/>
    </xf>
    <xf numFmtId="173" fontId="23" fillId="0" borderId="11" xfId="0" applyNumberFormat="1" applyFont="1" applyBorder="1" applyAlignment="1">
      <alignment horizontal="center" vertical="center" shrinkToFit="1"/>
    </xf>
    <xf numFmtId="0" fontId="0" fillId="25" borderId="79" xfId="0" applyFill="1" applyBorder="1" applyAlignment="1">
      <alignment horizontal="center"/>
    </xf>
    <xf numFmtId="0" fontId="0" fillId="25" borderId="80" xfId="0" applyFill="1" applyBorder="1" applyAlignment="1">
      <alignment horizontal="center"/>
    </xf>
    <xf numFmtId="0" fontId="0" fillId="25" borderId="81" xfId="0" applyFill="1" applyBorder="1" applyAlignment="1">
      <alignment horizontal="center"/>
    </xf>
    <xf numFmtId="0" fontId="35" fillId="25" borderId="82" xfId="0" applyFont="1" applyFill="1" applyBorder="1" applyAlignment="1">
      <alignment horizontal="center" vertical="center" shrinkToFit="1"/>
    </xf>
    <xf numFmtId="0" fontId="35" fillId="25" borderId="24" xfId="0" applyFont="1" applyFill="1" applyBorder="1" applyAlignment="1">
      <alignment horizontal="center" vertical="center" shrinkToFit="1"/>
    </xf>
    <xf numFmtId="0" fontId="35" fillId="25" borderId="83" xfId="0" applyFont="1" applyFill="1" applyBorder="1" applyAlignment="1">
      <alignment horizontal="center" vertical="center" shrinkToFit="1"/>
    </xf>
    <xf numFmtId="0" fontId="35" fillId="25" borderId="49" xfId="0" applyFont="1" applyFill="1" applyBorder="1" applyAlignment="1">
      <alignment horizontal="center" vertical="center" shrinkToFit="1"/>
    </xf>
    <xf numFmtId="0" fontId="35" fillId="25" borderId="0" xfId="0" applyFont="1" applyFill="1" applyBorder="1" applyAlignment="1">
      <alignment horizontal="center" vertical="center" shrinkToFit="1"/>
    </xf>
    <xf numFmtId="0" fontId="35" fillId="25" borderId="84" xfId="0" applyFont="1" applyFill="1" applyBorder="1" applyAlignment="1">
      <alignment horizontal="center" vertical="center" shrinkToFit="1"/>
    </xf>
    <xf numFmtId="0" fontId="35" fillId="25" borderId="53" xfId="0" applyFont="1" applyFill="1" applyBorder="1" applyAlignment="1">
      <alignment horizontal="center" vertical="center" shrinkToFit="1"/>
    </xf>
    <xf numFmtId="0" fontId="35" fillId="25" borderId="54" xfId="0" applyFont="1" applyFill="1" applyBorder="1" applyAlignment="1">
      <alignment horizontal="center" vertical="center" shrinkToFit="1"/>
    </xf>
    <xf numFmtId="0" fontId="35" fillId="25" borderId="19" xfId="0" applyFont="1" applyFill="1" applyBorder="1" applyAlignment="1">
      <alignment horizontal="center" vertical="center" shrinkToFit="1"/>
    </xf>
    <xf numFmtId="0" fontId="34" fillId="25" borderId="68" xfId="0" applyFont="1" applyFill="1" applyBorder="1" applyAlignment="1">
      <alignment horizontal="center"/>
    </xf>
    <xf numFmtId="0" fontId="34" fillId="25" borderId="22" xfId="0" applyFont="1" applyFill="1" applyBorder="1" applyAlignment="1">
      <alignment horizontal="center"/>
    </xf>
    <xf numFmtId="0" fontId="34" fillId="25" borderId="69" xfId="0" applyFont="1" applyFill="1" applyBorder="1" applyAlignment="1">
      <alignment horizontal="center"/>
    </xf>
    <xf numFmtId="0" fontId="0" fillId="25" borderId="30" xfId="0" applyFill="1" applyBorder="1" applyAlignment="1">
      <alignment horizontal="center"/>
    </xf>
    <xf numFmtId="0" fontId="0" fillId="25" borderId="11" xfId="0" applyFill="1" applyBorder="1" applyAlignment="1">
      <alignment horizontal="center"/>
    </xf>
    <xf numFmtId="0" fontId="0" fillId="25" borderId="12" xfId="0" applyFill="1" applyBorder="1" applyAlignment="1">
      <alignment horizontal="center"/>
    </xf>
    <xf numFmtId="0" fontId="38" fillId="25" borderId="30" xfId="0" applyFont="1" applyFill="1" applyBorder="1" applyAlignment="1">
      <alignment horizontal="center"/>
    </xf>
    <xf numFmtId="0" fontId="38" fillId="25" borderId="11" xfId="0" applyFont="1" applyFill="1" applyBorder="1" applyAlignment="1">
      <alignment horizontal="center"/>
    </xf>
    <xf numFmtId="0" fontId="38" fillId="25" borderId="12" xfId="0" applyFont="1" applyFill="1" applyBorder="1" applyAlignment="1">
      <alignment horizontal="center"/>
    </xf>
    <xf numFmtId="0" fontId="33" fillId="25" borderId="30" xfId="0" applyFont="1" applyFill="1" applyBorder="1" applyAlignment="1">
      <alignment horizontal="center"/>
    </xf>
    <xf numFmtId="0" fontId="33" fillId="25" borderId="11" xfId="0" applyFont="1" applyFill="1" applyBorder="1" applyAlignment="1">
      <alignment horizontal="center"/>
    </xf>
    <xf numFmtId="0" fontId="33" fillId="25" borderId="12" xfId="0" applyFont="1" applyFill="1" applyBorder="1" applyAlignment="1">
      <alignment horizontal="center"/>
    </xf>
    <xf numFmtId="0" fontId="34" fillId="0" borderId="85" xfId="0" applyFont="1" applyBorder="1" applyAlignment="1" applyProtection="1">
      <alignment horizontal="center"/>
      <protection locked="0"/>
    </xf>
    <xf numFmtId="0" fontId="34" fillId="0" borderId="86" xfId="0" applyFont="1" applyBorder="1" applyAlignment="1" applyProtection="1">
      <alignment horizontal="center"/>
      <protection locked="0"/>
    </xf>
    <xf numFmtId="0" fontId="34" fillId="0" borderId="87" xfId="0" applyFont="1" applyBorder="1" applyAlignment="1" applyProtection="1">
      <alignment horizontal="center"/>
      <protection locked="0"/>
    </xf>
    <xf numFmtId="0" fontId="24" fillId="25" borderId="88" xfId="0" applyFont="1" applyFill="1" applyBorder="1" applyAlignment="1" applyProtection="1">
      <alignment horizontal="center" vertical="center" shrinkToFit="1"/>
      <protection locked="0"/>
    </xf>
    <xf numFmtId="0" fontId="24" fillId="25" borderId="89" xfId="0" applyFont="1" applyFill="1" applyBorder="1" applyAlignment="1" applyProtection="1">
      <alignment horizontal="center" vertical="center" shrinkToFit="1"/>
      <protection locked="0"/>
    </xf>
    <xf numFmtId="173" fontId="24" fillId="10" borderId="10" xfId="0" applyNumberFormat="1" applyFont="1" applyFill="1" applyBorder="1" applyAlignment="1">
      <alignment horizontal="center" vertical="center" shrinkToFit="1"/>
    </xf>
    <xf numFmtId="173" fontId="24" fillId="10" borderId="11" xfId="0" applyNumberFormat="1" applyFont="1" applyFill="1" applyBorder="1" applyAlignment="1">
      <alignment horizontal="center" vertical="center" shrinkToFit="1"/>
    </xf>
    <xf numFmtId="0" fontId="24" fillId="25" borderId="90" xfId="0" applyFont="1" applyFill="1" applyBorder="1" applyAlignment="1" applyProtection="1">
      <alignment horizontal="center"/>
      <protection locked="0"/>
    </xf>
    <xf numFmtId="0" fontId="24" fillId="25" borderId="91" xfId="0" applyFont="1" applyFill="1" applyBorder="1" applyAlignment="1" applyProtection="1">
      <alignment horizontal="center"/>
      <protection locked="0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начение сводной таблицы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Угол сводной таблицы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60"/>
  <sheetViews>
    <sheetView showGridLines="0" tabSelected="1" zoomScale="90" zoomScaleNormal="90" zoomScalePageLayoutView="0" workbookViewId="0" topLeftCell="A31">
      <selection activeCell="AK61" sqref="AK61"/>
    </sheetView>
  </sheetViews>
  <sheetFormatPr defaultColWidth="9.00390625" defaultRowHeight="12.75"/>
  <cols>
    <col min="1" max="1" width="10.75390625" style="2" customWidth="1"/>
    <col min="2" max="2" width="10.25390625" style="2" customWidth="1"/>
    <col min="3" max="3" width="9.625" style="2" customWidth="1"/>
    <col min="4" max="4" width="9.00390625" style="2" customWidth="1"/>
    <col min="5" max="5" width="9.25390625" style="2" customWidth="1"/>
    <col min="6" max="6" width="10.25390625" style="2" customWidth="1"/>
    <col min="7" max="7" width="9.00390625" style="2" customWidth="1"/>
    <col min="8" max="8" width="10.25390625" style="2" customWidth="1"/>
    <col min="9" max="9" width="9.375" style="2" customWidth="1"/>
    <col min="10" max="10" width="8.75390625" style="2" customWidth="1"/>
    <col min="11" max="11" width="10.25390625" style="2" customWidth="1"/>
    <col min="12" max="12" width="12.875" style="2" customWidth="1"/>
    <col min="13" max="13" width="10.75390625" style="2" customWidth="1"/>
    <col min="14" max="14" width="7.75390625" style="2" customWidth="1"/>
    <col min="15" max="15" width="5.125" style="2" customWidth="1"/>
    <col min="16" max="16" width="7.75390625" style="2" customWidth="1"/>
    <col min="17" max="17" width="9.00390625" style="2" customWidth="1"/>
    <col min="18" max="36" width="0" style="2" hidden="1" customWidth="1"/>
    <col min="37" max="16384" width="9.00390625" style="2" customWidth="1"/>
  </cols>
  <sheetData>
    <row r="1" spans="1:55" ht="15">
      <c r="A1" s="1"/>
      <c r="K1" s="3"/>
      <c r="L1" s="3"/>
      <c r="M1" s="3"/>
      <c r="N1" s="3"/>
      <c r="O1" s="3"/>
      <c r="P1" s="3"/>
      <c r="Q1" s="3"/>
      <c r="S1" s="4"/>
      <c r="T1" s="5"/>
      <c r="U1" s="174" t="s">
        <v>0</v>
      </c>
      <c r="V1" s="174"/>
      <c r="W1" s="174"/>
      <c r="X1" s="174"/>
      <c r="Y1" s="174"/>
      <c r="Z1" s="174"/>
      <c r="AA1" s="174"/>
      <c r="AB1" s="174"/>
      <c r="AC1" s="174"/>
      <c r="AD1" s="174"/>
      <c r="AE1" s="174"/>
      <c r="AF1" s="174"/>
      <c r="AG1" s="174"/>
      <c r="AH1" s="174"/>
      <c r="AI1" s="174"/>
      <c r="AJ1" s="6"/>
      <c r="AL1" s="211" t="s">
        <v>1</v>
      </c>
      <c r="AM1" s="212"/>
      <c r="AN1" s="212"/>
      <c r="AO1" s="212"/>
      <c r="AP1" s="212"/>
      <c r="AQ1" s="212"/>
      <c r="AR1" s="212"/>
      <c r="AS1" s="212"/>
      <c r="AT1" s="212"/>
      <c r="AU1" s="212"/>
      <c r="AV1" s="212"/>
      <c r="AW1" s="212"/>
      <c r="AX1" s="212"/>
      <c r="AY1" s="212"/>
      <c r="AZ1" s="212"/>
      <c r="BA1" s="212"/>
      <c r="BB1" s="212"/>
      <c r="BC1" s="212"/>
    </row>
    <row r="2" spans="1:55" ht="14.25" customHeight="1">
      <c r="A2" s="7" t="s">
        <v>2</v>
      </c>
      <c r="B2" s="8"/>
      <c r="C2" s="8"/>
      <c r="D2" s="8"/>
      <c r="E2" s="8"/>
      <c r="F2" s="8"/>
      <c r="G2" s="8"/>
      <c r="H2" s="8"/>
      <c r="I2" s="8"/>
      <c r="J2" s="8"/>
      <c r="K2" s="3"/>
      <c r="L2" s="177" t="s">
        <v>3</v>
      </c>
      <c r="M2" s="177"/>
      <c r="N2" s="177"/>
      <c r="O2" s="177"/>
      <c r="P2" s="177"/>
      <c r="Q2" s="177"/>
      <c r="S2" s="9"/>
      <c r="T2" s="10"/>
      <c r="U2" s="178" t="s">
        <v>4</v>
      </c>
      <c r="V2" s="178"/>
      <c r="W2" s="178"/>
      <c r="X2" s="178"/>
      <c r="Y2" s="178"/>
      <c r="Z2" s="178"/>
      <c r="AA2" s="178"/>
      <c r="AB2" s="178"/>
      <c r="AC2" s="178"/>
      <c r="AD2" s="178"/>
      <c r="AE2" s="178"/>
      <c r="AF2" s="178"/>
      <c r="AG2" s="178"/>
      <c r="AH2" s="178"/>
      <c r="AI2" s="178"/>
      <c r="AJ2" s="178"/>
      <c r="AL2" s="9"/>
      <c r="AM2" s="10"/>
      <c r="AN2" s="178" t="s">
        <v>4</v>
      </c>
      <c r="AO2" s="178"/>
      <c r="AP2" s="178"/>
      <c r="AQ2" s="178"/>
      <c r="AR2" s="178"/>
      <c r="AS2" s="178"/>
      <c r="AT2" s="178"/>
      <c r="AU2" s="178"/>
      <c r="AV2" s="178"/>
      <c r="AW2" s="178"/>
      <c r="AX2" s="178"/>
      <c r="AY2" s="178"/>
      <c r="AZ2" s="178"/>
      <c r="BA2" s="178"/>
      <c r="BB2" s="178"/>
      <c r="BC2" s="178"/>
    </row>
    <row r="3" spans="11:55" ht="13.5" thickBot="1">
      <c r="K3" s="3"/>
      <c r="L3" s="11"/>
      <c r="M3" s="12"/>
      <c r="N3" s="12"/>
      <c r="O3" s="12"/>
      <c r="P3" s="12"/>
      <c r="Q3" s="13"/>
      <c r="S3" s="14"/>
      <c r="T3" s="15"/>
      <c r="U3" s="16" t="s">
        <v>5</v>
      </c>
      <c r="V3" s="16" t="s">
        <v>6</v>
      </c>
      <c r="W3" s="16" t="s">
        <v>7</v>
      </c>
      <c r="X3" s="16" t="s">
        <v>8</v>
      </c>
      <c r="Y3" s="16" t="s">
        <v>9</v>
      </c>
      <c r="Z3" s="16" t="s">
        <v>10</v>
      </c>
      <c r="AA3" s="16" t="s">
        <v>11</v>
      </c>
      <c r="AB3" s="16" t="s">
        <v>12</v>
      </c>
      <c r="AC3" s="16" t="s">
        <v>13</v>
      </c>
      <c r="AD3" s="16" t="s">
        <v>14</v>
      </c>
      <c r="AE3" s="16" t="s">
        <v>15</v>
      </c>
      <c r="AF3" s="16" t="s">
        <v>16</v>
      </c>
      <c r="AG3" s="16" t="s">
        <v>17</v>
      </c>
      <c r="AH3" s="16" t="s">
        <v>18</v>
      </c>
      <c r="AI3" s="16" t="s">
        <v>19</v>
      </c>
      <c r="AJ3" s="16" t="s">
        <v>20</v>
      </c>
      <c r="AL3" s="14"/>
      <c r="AM3" s="15"/>
      <c r="AN3" s="16" t="s">
        <v>5</v>
      </c>
      <c r="AO3" s="16" t="s">
        <v>6</v>
      </c>
      <c r="AP3" s="16" t="s">
        <v>7</v>
      </c>
      <c r="AQ3" s="16" t="s">
        <v>8</v>
      </c>
      <c r="AR3" s="16" t="s">
        <v>9</v>
      </c>
      <c r="AS3" s="16" t="s">
        <v>10</v>
      </c>
      <c r="AT3" s="16" t="s">
        <v>11</v>
      </c>
      <c r="AU3" s="16" t="s">
        <v>12</v>
      </c>
      <c r="AV3" s="16" t="s">
        <v>13</v>
      </c>
      <c r="AW3" s="16" t="s">
        <v>14</v>
      </c>
      <c r="AX3" s="16" t="s">
        <v>15</v>
      </c>
      <c r="AY3" s="16" t="s">
        <v>16</v>
      </c>
      <c r="AZ3" s="16" t="s">
        <v>17</v>
      </c>
      <c r="BA3" s="16" t="s">
        <v>18</v>
      </c>
      <c r="BB3" s="16" t="s">
        <v>19</v>
      </c>
      <c r="BC3" s="16" t="s">
        <v>20</v>
      </c>
    </row>
    <row r="4" spans="2:55" ht="18">
      <c r="B4" s="17" t="s">
        <v>104</v>
      </c>
      <c r="C4" s="18">
        <v>0.085</v>
      </c>
      <c r="D4" s="19" t="s">
        <v>21</v>
      </c>
      <c r="E4" s="20"/>
      <c r="F4" s="21" t="s">
        <v>22</v>
      </c>
      <c r="G4" s="22">
        <v>0.9</v>
      </c>
      <c r="H4" s="23"/>
      <c r="K4" s="3"/>
      <c r="L4" s="24" t="s">
        <v>23</v>
      </c>
      <c r="M4" s="3"/>
      <c r="N4" s="3"/>
      <c r="O4" s="25" t="s">
        <v>24</v>
      </c>
      <c r="P4" s="26">
        <v>1.3</v>
      </c>
      <c r="Q4" s="27" t="s">
        <v>25</v>
      </c>
      <c r="S4" s="173" t="s">
        <v>26</v>
      </c>
      <c r="T4" s="173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L4" s="173" t="s">
        <v>26</v>
      </c>
      <c r="AM4" s="173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</row>
    <row r="5" spans="2:55" ht="18">
      <c r="B5" s="29" t="s">
        <v>105</v>
      </c>
      <c r="C5" s="30">
        <v>4.98</v>
      </c>
      <c r="D5" s="31" t="s">
        <v>27</v>
      </c>
      <c r="E5" s="3"/>
      <c r="F5" s="32" t="s">
        <v>106</v>
      </c>
      <c r="G5" s="33">
        <v>3.65</v>
      </c>
      <c r="H5" s="34" t="s">
        <v>21</v>
      </c>
      <c r="K5" s="3"/>
      <c r="L5" s="35" t="s">
        <v>28</v>
      </c>
      <c r="M5" s="3"/>
      <c r="N5" s="3"/>
      <c r="O5" s="25" t="s">
        <v>29</v>
      </c>
      <c r="P5" s="36">
        <v>4.4</v>
      </c>
      <c r="Q5" s="27" t="s">
        <v>30</v>
      </c>
      <c r="S5" s="37" t="s">
        <v>31</v>
      </c>
      <c r="T5" s="28" t="s">
        <v>32</v>
      </c>
      <c r="U5" s="38" t="s">
        <v>33</v>
      </c>
      <c r="V5" s="38">
        <v>2.05</v>
      </c>
      <c r="W5" s="39">
        <v>2.8</v>
      </c>
      <c r="X5" s="39">
        <v>4.5</v>
      </c>
      <c r="Y5" s="39">
        <v>6</v>
      </c>
      <c r="Z5" s="39">
        <v>7.5</v>
      </c>
      <c r="AA5" s="39">
        <v>8.5</v>
      </c>
      <c r="AB5" s="39">
        <v>11.5</v>
      </c>
      <c r="AC5" s="39">
        <v>14.5</v>
      </c>
      <c r="AD5" s="39">
        <v>17</v>
      </c>
      <c r="AE5" s="39">
        <v>19.5</v>
      </c>
      <c r="AF5" s="39">
        <v>22</v>
      </c>
      <c r="AG5" s="39">
        <v>25</v>
      </c>
      <c r="AH5" s="39">
        <v>27.5</v>
      </c>
      <c r="AI5" s="39">
        <v>30</v>
      </c>
      <c r="AJ5" s="39">
        <v>33</v>
      </c>
      <c r="AL5" s="37" t="s">
        <v>31</v>
      </c>
      <c r="AM5" s="40" t="s">
        <v>32</v>
      </c>
      <c r="AN5" s="41" t="s">
        <v>33</v>
      </c>
      <c r="AO5" s="41">
        <f aca="true" t="shared" si="0" ref="AO5:BC11">V5*0.01</f>
        <v>0.020499999999999997</v>
      </c>
      <c r="AP5" s="41">
        <f t="shared" si="0"/>
        <v>0.027999999999999997</v>
      </c>
      <c r="AQ5" s="41">
        <f t="shared" si="0"/>
        <v>0.045</v>
      </c>
      <c r="AR5" s="41">
        <f t="shared" si="0"/>
        <v>0.06</v>
      </c>
      <c r="AS5" s="41">
        <f t="shared" si="0"/>
        <v>0.075</v>
      </c>
      <c r="AT5" s="41">
        <f t="shared" si="0"/>
        <v>0.085</v>
      </c>
      <c r="AU5" s="41">
        <f t="shared" si="0"/>
        <v>0.115</v>
      </c>
      <c r="AV5" s="41">
        <f t="shared" si="0"/>
        <v>0.145</v>
      </c>
      <c r="AW5" s="41">
        <f t="shared" si="0"/>
        <v>0.17</v>
      </c>
      <c r="AX5" s="41">
        <f t="shared" si="0"/>
        <v>0.195</v>
      </c>
      <c r="AY5" s="41">
        <f t="shared" si="0"/>
        <v>0.22</v>
      </c>
      <c r="AZ5" s="41">
        <f t="shared" si="0"/>
        <v>0.25</v>
      </c>
      <c r="BA5" s="41">
        <f t="shared" si="0"/>
        <v>0.275</v>
      </c>
      <c r="BB5" s="41">
        <f t="shared" si="0"/>
        <v>0.3</v>
      </c>
      <c r="BC5" s="41">
        <f t="shared" si="0"/>
        <v>0.33</v>
      </c>
    </row>
    <row r="6" spans="2:55" ht="18.75" thickBot="1">
      <c r="B6" s="42"/>
      <c r="C6" s="43"/>
      <c r="D6" s="44"/>
      <c r="E6" s="3"/>
      <c r="F6" s="32" t="s">
        <v>107</v>
      </c>
      <c r="G6" s="45">
        <v>3.65</v>
      </c>
      <c r="H6" s="34" t="s">
        <v>34</v>
      </c>
      <c r="L6" s="46"/>
      <c r="M6" s="3"/>
      <c r="N6" s="3"/>
      <c r="O6" s="3"/>
      <c r="P6" s="3"/>
      <c r="Q6" s="27"/>
      <c r="S6" s="47"/>
      <c r="T6" s="28" t="s">
        <v>35</v>
      </c>
      <c r="U6" s="38">
        <v>1.45</v>
      </c>
      <c r="V6" s="38">
        <v>2.05</v>
      </c>
      <c r="W6" s="39">
        <v>2.8</v>
      </c>
      <c r="X6" s="39">
        <v>4.5</v>
      </c>
      <c r="Y6" s="39">
        <v>6</v>
      </c>
      <c r="Z6" s="39">
        <v>7.5</v>
      </c>
      <c r="AA6" s="39">
        <v>8.5</v>
      </c>
      <c r="AB6" s="39">
        <v>11.5</v>
      </c>
      <c r="AC6" s="39">
        <v>14.5</v>
      </c>
      <c r="AD6" s="39">
        <v>17</v>
      </c>
      <c r="AE6" s="39">
        <v>19.5</v>
      </c>
      <c r="AF6" s="39">
        <v>22</v>
      </c>
      <c r="AG6" s="38" t="s">
        <v>33</v>
      </c>
      <c r="AH6" s="38" t="s">
        <v>33</v>
      </c>
      <c r="AI6" s="38" t="s">
        <v>33</v>
      </c>
      <c r="AJ6" s="38" t="s">
        <v>33</v>
      </c>
      <c r="AL6" s="47"/>
      <c r="AM6" s="28" t="s">
        <v>35</v>
      </c>
      <c r="AN6" s="38">
        <v>1.45</v>
      </c>
      <c r="AO6" s="38">
        <f t="shared" si="0"/>
        <v>0.020499999999999997</v>
      </c>
      <c r="AP6" s="38">
        <f t="shared" si="0"/>
        <v>0.027999999999999997</v>
      </c>
      <c r="AQ6" s="38">
        <f t="shared" si="0"/>
        <v>0.045</v>
      </c>
      <c r="AR6" s="38">
        <f t="shared" si="0"/>
        <v>0.06</v>
      </c>
      <c r="AS6" s="38">
        <f t="shared" si="0"/>
        <v>0.075</v>
      </c>
      <c r="AT6" s="38">
        <f t="shared" si="0"/>
        <v>0.085</v>
      </c>
      <c r="AU6" s="38">
        <f t="shared" si="0"/>
        <v>0.115</v>
      </c>
      <c r="AV6" s="38">
        <f t="shared" si="0"/>
        <v>0.145</v>
      </c>
      <c r="AW6" s="38">
        <f t="shared" si="0"/>
        <v>0.17</v>
      </c>
      <c r="AX6" s="38">
        <f t="shared" si="0"/>
        <v>0.195</v>
      </c>
      <c r="AY6" s="38">
        <f t="shared" si="0"/>
        <v>0.22</v>
      </c>
      <c r="AZ6" s="38" t="e">
        <f t="shared" si="0"/>
        <v>#VALUE!</v>
      </c>
      <c r="BA6" s="38" t="e">
        <f t="shared" si="0"/>
        <v>#VALUE!</v>
      </c>
      <c r="BB6" s="38" t="e">
        <f t="shared" si="0"/>
        <v>#VALUE!</v>
      </c>
      <c r="BC6" s="38" t="e">
        <f t="shared" si="0"/>
        <v>#VALUE!</v>
      </c>
    </row>
    <row r="7" spans="2:55" ht="18.75" thickBot="1">
      <c r="B7" s="48" t="s">
        <v>36</v>
      </c>
      <c r="C7" s="30">
        <v>40</v>
      </c>
      <c r="D7" s="31" t="s">
        <v>37</v>
      </c>
      <c r="E7" s="3"/>
      <c r="F7" s="3"/>
      <c r="G7" s="3"/>
      <c r="H7" s="49"/>
      <c r="L7" s="50"/>
      <c r="M7" s="168" t="s">
        <v>38</v>
      </c>
      <c r="N7" s="169">
        <f>(P4*P5^2)/8</f>
        <v>3.146000000000001</v>
      </c>
      <c r="O7" s="51" t="s">
        <v>39</v>
      </c>
      <c r="P7" s="52"/>
      <c r="Q7" s="53"/>
      <c r="S7" s="54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L7" s="54"/>
      <c r="AM7" s="28"/>
      <c r="AN7" s="28"/>
      <c r="AO7" s="38">
        <f t="shared" si="0"/>
        <v>0</v>
      </c>
      <c r="AP7" s="38">
        <f t="shared" si="0"/>
        <v>0</v>
      </c>
      <c r="AQ7" s="38">
        <f t="shared" si="0"/>
        <v>0</v>
      </c>
      <c r="AR7" s="38">
        <f t="shared" si="0"/>
        <v>0</v>
      </c>
      <c r="AS7" s="38">
        <f t="shared" si="0"/>
        <v>0</v>
      </c>
      <c r="AT7" s="38">
        <f t="shared" si="0"/>
        <v>0</v>
      </c>
      <c r="AU7" s="38">
        <f t="shared" si="0"/>
        <v>0</v>
      </c>
      <c r="AV7" s="38">
        <f t="shared" si="0"/>
        <v>0</v>
      </c>
      <c r="AW7" s="38">
        <f t="shared" si="0"/>
        <v>0</v>
      </c>
      <c r="AX7" s="38">
        <f t="shared" si="0"/>
        <v>0</v>
      </c>
      <c r="AY7" s="38">
        <f t="shared" si="0"/>
        <v>0</v>
      </c>
      <c r="AZ7" s="38">
        <f t="shared" si="0"/>
        <v>0</v>
      </c>
      <c r="BA7" s="38">
        <f t="shared" si="0"/>
        <v>0</v>
      </c>
      <c r="BB7" s="38">
        <f t="shared" si="0"/>
        <v>0</v>
      </c>
      <c r="BC7" s="38">
        <f t="shared" si="0"/>
        <v>0</v>
      </c>
    </row>
    <row r="8" spans="2:55" ht="18">
      <c r="B8" s="48" t="s">
        <v>40</v>
      </c>
      <c r="C8" s="30">
        <v>40</v>
      </c>
      <c r="D8" s="31" t="s">
        <v>41</v>
      </c>
      <c r="E8" s="3"/>
      <c r="F8" s="3"/>
      <c r="G8" s="3"/>
      <c r="H8" s="49"/>
      <c r="S8" s="171" t="s">
        <v>42</v>
      </c>
      <c r="T8" s="172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L8" s="173" t="s">
        <v>42</v>
      </c>
      <c r="AM8" s="173"/>
      <c r="AN8" s="28"/>
      <c r="AO8" s="38">
        <f t="shared" si="0"/>
        <v>0</v>
      </c>
      <c r="AP8" s="38">
        <f t="shared" si="0"/>
        <v>0</v>
      </c>
      <c r="AQ8" s="38">
        <f t="shared" si="0"/>
        <v>0</v>
      </c>
      <c r="AR8" s="38">
        <f t="shared" si="0"/>
        <v>0</v>
      </c>
      <c r="AS8" s="38">
        <f t="shared" si="0"/>
        <v>0</v>
      </c>
      <c r="AT8" s="38">
        <f t="shared" si="0"/>
        <v>0</v>
      </c>
      <c r="AU8" s="38">
        <f t="shared" si="0"/>
        <v>0</v>
      </c>
      <c r="AV8" s="38">
        <f t="shared" si="0"/>
        <v>0</v>
      </c>
      <c r="AW8" s="38">
        <f t="shared" si="0"/>
        <v>0</v>
      </c>
      <c r="AX8" s="38">
        <f t="shared" si="0"/>
        <v>0</v>
      </c>
      <c r="AY8" s="38">
        <f t="shared" si="0"/>
        <v>0</v>
      </c>
      <c r="AZ8" s="38">
        <f t="shared" si="0"/>
        <v>0</v>
      </c>
      <c r="BA8" s="38">
        <f t="shared" si="0"/>
        <v>0</v>
      </c>
      <c r="BB8" s="38">
        <f t="shared" si="0"/>
        <v>0</v>
      </c>
      <c r="BC8" s="38">
        <f t="shared" si="0"/>
        <v>0</v>
      </c>
    </row>
    <row r="9" spans="2:55" ht="18">
      <c r="B9" s="48" t="s">
        <v>43</v>
      </c>
      <c r="C9" s="55">
        <v>4</v>
      </c>
      <c r="D9" s="31" t="s">
        <v>41</v>
      </c>
      <c r="E9" s="3"/>
      <c r="F9" s="3"/>
      <c r="G9" s="3"/>
      <c r="H9" s="49"/>
      <c r="L9" s="56" t="s">
        <v>44</v>
      </c>
      <c r="M9" s="57"/>
      <c r="N9" s="57"/>
      <c r="O9" s="57"/>
      <c r="P9" s="57"/>
      <c r="Q9" s="58"/>
      <c r="S9" s="37" t="s">
        <v>108</v>
      </c>
      <c r="T9" s="28" t="s">
        <v>32</v>
      </c>
      <c r="U9" s="38" t="s">
        <v>33</v>
      </c>
      <c r="V9" s="38">
        <v>0.26</v>
      </c>
      <c r="W9" s="38">
        <v>0.37</v>
      </c>
      <c r="X9" s="38">
        <v>0.48</v>
      </c>
      <c r="Y9" s="38">
        <v>0.5700000000000001</v>
      </c>
      <c r="Z9" s="38">
        <v>0.66</v>
      </c>
      <c r="AA9" s="38">
        <v>0.75</v>
      </c>
      <c r="AB9" s="39">
        <v>0.9</v>
      </c>
      <c r="AC9" s="38">
        <v>1.05</v>
      </c>
      <c r="AD9" s="39">
        <v>1.2</v>
      </c>
      <c r="AE9" s="39">
        <v>1.3</v>
      </c>
      <c r="AF9" s="39">
        <v>1.4</v>
      </c>
      <c r="AG9" s="39">
        <v>1.45</v>
      </c>
      <c r="AH9" s="39">
        <v>1.55</v>
      </c>
      <c r="AI9" s="39">
        <v>1.6</v>
      </c>
      <c r="AJ9" s="39">
        <v>1.65</v>
      </c>
      <c r="AL9" s="37" t="s">
        <v>108</v>
      </c>
      <c r="AM9" s="28" t="s">
        <v>32</v>
      </c>
      <c r="AN9" s="38" t="s">
        <v>33</v>
      </c>
      <c r="AO9" s="38">
        <f t="shared" si="0"/>
        <v>0.0026000000000000003</v>
      </c>
      <c r="AP9" s="38">
        <f t="shared" si="0"/>
        <v>0.0037</v>
      </c>
      <c r="AQ9" s="38">
        <f t="shared" si="0"/>
        <v>0.0048</v>
      </c>
      <c r="AR9" s="38">
        <f t="shared" si="0"/>
        <v>0.005700000000000001</v>
      </c>
      <c r="AS9" s="38">
        <f t="shared" si="0"/>
        <v>0.006600000000000001</v>
      </c>
      <c r="AT9" s="38">
        <f t="shared" si="0"/>
        <v>0.0075</v>
      </c>
      <c r="AU9" s="38">
        <f t="shared" si="0"/>
        <v>0.009000000000000001</v>
      </c>
      <c r="AV9" s="38">
        <f t="shared" si="0"/>
        <v>0.0105</v>
      </c>
      <c r="AW9" s="38">
        <f t="shared" si="0"/>
        <v>0.012</v>
      </c>
      <c r="AX9" s="38">
        <f t="shared" si="0"/>
        <v>0.013000000000000001</v>
      </c>
      <c r="AY9" s="38">
        <f t="shared" si="0"/>
        <v>0.013999999999999999</v>
      </c>
      <c r="AZ9" s="38">
        <f t="shared" si="0"/>
        <v>0.014499999999999999</v>
      </c>
      <c r="BA9" s="38">
        <f t="shared" si="0"/>
        <v>0.015500000000000002</v>
      </c>
      <c r="BB9" s="38">
        <f t="shared" si="0"/>
        <v>0.016</v>
      </c>
      <c r="BC9" s="38">
        <f t="shared" si="0"/>
        <v>0.0165</v>
      </c>
    </row>
    <row r="10" spans="2:55" ht="18">
      <c r="B10" s="59"/>
      <c r="C10" s="60"/>
      <c r="D10" s="44"/>
      <c r="E10" s="3"/>
      <c r="F10" s="3"/>
      <c r="G10" s="3"/>
      <c r="H10" s="49"/>
      <c r="L10" s="61" t="s">
        <v>45</v>
      </c>
      <c r="M10" s="3"/>
      <c r="N10" s="3"/>
      <c r="O10" s="25" t="s">
        <v>24</v>
      </c>
      <c r="P10" s="36">
        <v>2</v>
      </c>
      <c r="Q10" s="62" t="s">
        <v>25</v>
      </c>
      <c r="S10" s="47"/>
      <c r="T10" s="28" t="s">
        <v>46</v>
      </c>
      <c r="U10" s="38" t="s">
        <v>33</v>
      </c>
      <c r="V10" s="38">
        <v>0.26</v>
      </c>
      <c r="W10" s="38">
        <v>0.37</v>
      </c>
      <c r="X10" s="38">
        <v>0.48</v>
      </c>
      <c r="Y10" s="38">
        <v>0.5700000000000001</v>
      </c>
      <c r="Z10" s="38">
        <v>0.66</v>
      </c>
      <c r="AA10" s="38">
        <v>0.75</v>
      </c>
      <c r="AB10" s="39">
        <v>0.9</v>
      </c>
      <c r="AC10" s="38">
        <v>1.05</v>
      </c>
      <c r="AD10" s="39">
        <v>1.2</v>
      </c>
      <c r="AE10" s="39">
        <v>1.3</v>
      </c>
      <c r="AF10" s="39">
        <v>1.4</v>
      </c>
      <c r="AG10" s="38" t="s">
        <v>33</v>
      </c>
      <c r="AH10" s="38" t="s">
        <v>33</v>
      </c>
      <c r="AI10" s="38" t="s">
        <v>33</v>
      </c>
      <c r="AJ10" s="38" t="s">
        <v>33</v>
      </c>
      <c r="AL10" s="47"/>
      <c r="AM10" s="28" t="s">
        <v>46</v>
      </c>
      <c r="AN10" s="38" t="s">
        <v>33</v>
      </c>
      <c r="AO10" s="38">
        <f t="shared" si="0"/>
        <v>0.0026000000000000003</v>
      </c>
      <c r="AP10" s="38">
        <f t="shared" si="0"/>
        <v>0.0037</v>
      </c>
      <c r="AQ10" s="38">
        <f t="shared" si="0"/>
        <v>0.0048</v>
      </c>
      <c r="AR10" s="38">
        <f t="shared" si="0"/>
        <v>0.005700000000000001</v>
      </c>
      <c r="AS10" s="38">
        <f t="shared" si="0"/>
        <v>0.006600000000000001</v>
      </c>
      <c r="AT10" s="38">
        <f t="shared" si="0"/>
        <v>0.0075</v>
      </c>
      <c r="AU10" s="38">
        <f t="shared" si="0"/>
        <v>0.009000000000000001</v>
      </c>
      <c r="AV10" s="38">
        <f t="shared" si="0"/>
        <v>0.0105</v>
      </c>
      <c r="AW10" s="38">
        <f t="shared" si="0"/>
        <v>0.012</v>
      </c>
      <c r="AX10" s="38">
        <f t="shared" si="0"/>
        <v>0.013000000000000001</v>
      </c>
      <c r="AY10" s="38">
        <f t="shared" si="0"/>
        <v>0.013999999999999999</v>
      </c>
      <c r="AZ10" s="38" t="e">
        <f t="shared" si="0"/>
        <v>#VALUE!</v>
      </c>
      <c r="BA10" s="38" t="e">
        <f t="shared" si="0"/>
        <v>#VALUE!</v>
      </c>
      <c r="BB10" s="38" t="e">
        <f t="shared" si="0"/>
        <v>#VALUE!</v>
      </c>
      <c r="BC10" s="38" t="e">
        <f t="shared" si="0"/>
        <v>#VALUE!</v>
      </c>
    </row>
    <row r="11" spans="2:55" ht="16.5" thickBot="1">
      <c r="B11" s="63" t="s">
        <v>47</v>
      </c>
      <c r="C11" s="64"/>
      <c r="D11" s="65"/>
      <c r="E11" s="64"/>
      <c r="F11" s="64"/>
      <c r="G11" s="66">
        <v>0.85</v>
      </c>
      <c r="H11" s="67"/>
      <c r="L11" s="68"/>
      <c r="M11" s="3"/>
      <c r="N11" s="3"/>
      <c r="O11" s="25" t="s">
        <v>29</v>
      </c>
      <c r="P11" s="36">
        <v>4.4</v>
      </c>
      <c r="Q11" s="62" t="s">
        <v>30</v>
      </c>
      <c r="S11" s="54"/>
      <c r="T11" s="28" t="s">
        <v>48</v>
      </c>
      <c r="U11" s="38" t="s">
        <v>33</v>
      </c>
      <c r="V11" s="38">
        <v>0.17</v>
      </c>
      <c r="W11" s="38">
        <v>0.27</v>
      </c>
      <c r="X11" s="39">
        <v>0.4</v>
      </c>
      <c r="Y11" s="38">
        <v>0.45</v>
      </c>
      <c r="Z11" s="39">
        <v>0.5650000000000001</v>
      </c>
      <c r="AA11" s="39">
        <v>0.635</v>
      </c>
      <c r="AB11" s="39">
        <v>0.765</v>
      </c>
      <c r="AC11" s="39">
        <v>0.9</v>
      </c>
      <c r="AD11" s="39">
        <v>1</v>
      </c>
      <c r="AE11" s="38" t="s">
        <v>33</v>
      </c>
      <c r="AF11" s="38" t="s">
        <v>33</v>
      </c>
      <c r="AG11" s="38" t="s">
        <v>33</v>
      </c>
      <c r="AH11" s="38" t="s">
        <v>33</v>
      </c>
      <c r="AI11" s="38" t="s">
        <v>33</v>
      </c>
      <c r="AJ11" s="38" t="s">
        <v>33</v>
      </c>
      <c r="AL11" s="54"/>
      <c r="AM11" s="28" t="s">
        <v>48</v>
      </c>
      <c r="AN11" s="38" t="s">
        <v>33</v>
      </c>
      <c r="AO11" s="38">
        <f t="shared" si="0"/>
        <v>0.0017000000000000001</v>
      </c>
      <c r="AP11" s="38">
        <f t="shared" si="0"/>
        <v>0.0027</v>
      </c>
      <c r="AQ11" s="38">
        <f t="shared" si="0"/>
        <v>0.004</v>
      </c>
      <c r="AR11" s="38">
        <f t="shared" si="0"/>
        <v>0.0045000000000000005</v>
      </c>
      <c r="AS11" s="38">
        <f t="shared" si="0"/>
        <v>0.0056500000000000005</v>
      </c>
      <c r="AT11" s="38">
        <f t="shared" si="0"/>
        <v>0.006350000000000001</v>
      </c>
      <c r="AU11" s="38">
        <f t="shared" si="0"/>
        <v>0.0076500000000000005</v>
      </c>
      <c r="AV11" s="38">
        <f t="shared" si="0"/>
        <v>0.009000000000000001</v>
      </c>
      <c r="AW11" s="38">
        <f t="shared" si="0"/>
        <v>0.01</v>
      </c>
      <c r="AX11" s="38" t="e">
        <f t="shared" si="0"/>
        <v>#VALUE!</v>
      </c>
      <c r="AY11" s="38" t="e">
        <f t="shared" si="0"/>
        <v>#VALUE!</v>
      </c>
      <c r="AZ11" s="38" t="e">
        <f t="shared" si="0"/>
        <v>#VALUE!</v>
      </c>
      <c r="BA11" s="38" t="e">
        <f t="shared" si="0"/>
        <v>#VALUE!</v>
      </c>
      <c r="BB11" s="38" t="e">
        <f t="shared" si="0"/>
        <v>#VALUE!</v>
      </c>
      <c r="BC11" s="38" t="e">
        <f t="shared" si="0"/>
        <v>#VALUE!</v>
      </c>
    </row>
    <row r="12" spans="2:55" ht="13.5" thickBot="1">
      <c r="B12" s="69" t="s">
        <v>49</v>
      </c>
      <c r="C12" s="70"/>
      <c r="D12" s="70"/>
      <c r="E12" s="70"/>
      <c r="F12" s="70"/>
      <c r="G12" s="70"/>
      <c r="H12" s="71"/>
      <c r="L12" s="72"/>
      <c r="M12" s="170" t="s">
        <v>38</v>
      </c>
      <c r="N12" s="169">
        <f>P10*P11^2/12</f>
        <v>3.226666666666667</v>
      </c>
      <c r="O12" s="73" t="s">
        <v>39</v>
      </c>
      <c r="P12" s="74"/>
      <c r="Q12" s="75"/>
      <c r="S12" s="4"/>
      <c r="T12" s="5"/>
      <c r="U12" s="174" t="s">
        <v>50</v>
      </c>
      <c r="V12" s="174"/>
      <c r="W12" s="174"/>
      <c r="X12" s="174"/>
      <c r="Y12" s="174"/>
      <c r="Z12" s="174"/>
      <c r="AA12" s="174"/>
      <c r="AB12" s="174"/>
      <c r="AC12" s="174"/>
      <c r="AD12" s="174"/>
      <c r="AE12" s="174"/>
      <c r="AF12" s="174"/>
      <c r="AG12" s="174"/>
      <c r="AH12" s="174"/>
      <c r="AI12" s="174"/>
      <c r="AJ12" s="174"/>
      <c r="AL12" s="4"/>
      <c r="AM12" s="5"/>
      <c r="AN12" s="181" t="s">
        <v>51</v>
      </c>
      <c r="AO12" s="181"/>
      <c r="AP12" s="181"/>
      <c r="AQ12" s="181"/>
      <c r="AR12" s="181"/>
      <c r="AS12" s="181"/>
      <c r="AT12" s="181"/>
      <c r="AU12" s="181"/>
      <c r="AV12" s="181"/>
      <c r="AW12" s="181"/>
      <c r="AX12" s="181"/>
      <c r="AY12" s="181"/>
      <c r="AZ12" s="181"/>
      <c r="BA12" s="181"/>
      <c r="BB12" s="181"/>
      <c r="BC12" s="181"/>
    </row>
    <row r="13" spans="2:55" ht="12.75">
      <c r="B13" s="76" t="s">
        <v>52</v>
      </c>
      <c r="C13" s="77"/>
      <c r="D13" s="77"/>
      <c r="E13" s="77"/>
      <c r="F13" s="77"/>
      <c r="G13" s="77"/>
      <c r="H13" s="78"/>
      <c r="S13" s="175" t="s">
        <v>109</v>
      </c>
      <c r="T13" s="176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L13" s="175" t="s">
        <v>109</v>
      </c>
      <c r="AM13" s="176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</row>
    <row r="14" spans="2:55" ht="12.75">
      <c r="B14" s="79"/>
      <c r="C14" s="3"/>
      <c r="D14" s="3"/>
      <c r="E14" s="3"/>
      <c r="F14" s="3"/>
      <c r="G14" s="3"/>
      <c r="H14" s="49"/>
      <c r="L14" s="56" t="s">
        <v>53</v>
      </c>
      <c r="M14" s="57"/>
      <c r="N14" s="57"/>
      <c r="O14" s="57"/>
      <c r="P14" s="57"/>
      <c r="Q14" s="58"/>
      <c r="S14" s="37" t="s">
        <v>110</v>
      </c>
      <c r="T14" s="80" t="s">
        <v>32</v>
      </c>
      <c r="U14" s="38" t="s">
        <v>33</v>
      </c>
      <c r="V14" s="28">
        <v>2.7</v>
      </c>
      <c r="W14" s="28">
        <v>3.5</v>
      </c>
      <c r="X14" s="28">
        <v>5.5</v>
      </c>
      <c r="Y14" s="28">
        <v>7.5</v>
      </c>
      <c r="Z14" s="28">
        <v>9.5</v>
      </c>
      <c r="AA14" s="81">
        <v>11</v>
      </c>
      <c r="AB14" s="81">
        <v>15</v>
      </c>
      <c r="AC14" s="28">
        <v>18.5</v>
      </c>
      <c r="AD14" s="38">
        <v>22</v>
      </c>
      <c r="AE14" s="28">
        <v>25.5</v>
      </c>
      <c r="AF14" s="81">
        <v>29</v>
      </c>
      <c r="AG14" s="81">
        <v>32</v>
      </c>
      <c r="AH14" s="81">
        <v>36</v>
      </c>
      <c r="AI14" s="28">
        <v>39.5</v>
      </c>
      <c r="AJ14" s="81">
        <v>43</v>
      </c>
      <c r="AL14" s="37" t="s">
        <v>110</v>
      </c>
      <c r="AM14" s="80" t="s">
        <v>32</v>
      </c>
      <c r="AN14" s="38" t="e">
        <f aca="true" t="shared" si="1" ref="AN14:BC19">U14*0.01</f>
        <v>#VALUE!</v>
      </c>
      <c r="AO14" s="28">
        <f t="shared" si="1"/>
        <v>0.027000000000000003</v>
      </c>
      <c r="AP14" s="28">
        <f t="shared" si="1"/>
        <v>0.035</v>
      </c>
      <c r="AQ14" s="28">
        <f t="shared" si="1"/>
        <v>0.055</v>
      </c>
      <c r="AR14" s="28">
        <f t="shared" si="1"/>
        <v>0.075</v>
      </c>
      <c r="AS14" s="28">
        <f t="shared" si="1"/>
        <v>0.095</v>
      </c>
      <c r="AT14" s="28">
        <f t="shared" si="1"/>
        <v>0.11</v>
      </c>
      <c r="AU14" s="28">
        <f t="shared" si="1"/>
        <v>0.15</v>
      </c>
      <c r="AV14" s="28">
        <f t="shared" si="1"/>
        <v>0.185</v>
      </c>
      <c r="AW14" s="28">
        <f t="shared" si="1"/>
        <v>0.22</v>
      </c>
      <c r="AX14" s="28">
        <f t="shared" si="1"/>
        <v>0.255</v>
      </c>
      <c r="AY14" s="28">
        <f t="shared" si="1"/>
        <v>0.29</v>
      </c>
      <c r="AZ14" s="28">
        <f t="shared" si="1"/>
        <v>0.32</v>
      </c>
      <c r="BA14" s="28">
        <f t="shared" si="1"/>
        <v>0.36</v>
      </c>
      <c r="BB14" s="28">
        <f t="shared" si="1"/>
        <v>0.395</v>
      </c>
      <c r="BC14" s="28">
        <f t="shared" si="1"/>
        <v>0.43</v>
      </c>
    </row>
    <row r="15" spans="2:55" ht="12.75">
      <c r="B15" s="79" t="s">
        <v>54</v>
      </c>
      <c r="C15" s="82">
        <f>C8-C9</f>
        <v>36</v>
      </c>
      <c r="D15" s="3"/>
      <c r="E15" s="83" t="s">
        <v>55</v>
      </c>
      <c r="F15" s="84">
        <f>G11-0.8*G4*C4</f>
        <v>0.7888</v>
      </c>
      <c r="G15" s="3"/>
      <c r="H15" s="49"/>
      <c r="L15" s="61" t="s">
        <v>56</v>
      </c>
      <c r="M15" s="57"/>
      <c r="N15" s="57"/>
      <c r="O15" s="25" t="s">
        <v>57</v>
      </c>
      <c r="P15" s="36">
        <v>0.5</v>
      </c>
      <c r="Q15" s="58" t="s">
        <v>58</v>
      </c>
      <c r="S15" s="85" t="s">
        <v>111</v>
      </c>
      <c r="T15" s="28" t="s">
        <v>35</v>
      </c>
      <c r="U15" s="28">
        <v>1.9</v>
      </c>
      <c r="V15" s="28">
        <v>2.7</v>
      </c>
      <c r="W15" s="28">
        <v>3.5</v>
      </c>
      <c r="X15" s="28">
        <v>5.5</v>
      </c>
      <c r="Y15" s="28">
        <v>7.5</v>
      </c>
      <c r="Z15" s="28">
        <v>9.5</v>
      </c>
      <c r="AA15" s="81">
        <v>11</v>
      </c>
      <c r="AB15" s="81">
        <v>15</v>
      </c>
      <c r="AC15" s="28">
        <v>18.5</v>
      </c>
      <c r="AD15" s="38">
        <v>22</v>
      </c>
      <c r="AE15" s="28">
        <v>25.5</v>
      </c>
      <c r="AF15" s="81">
        <v>29</v>
      </c>
      <c r="AG15" s="38" t="s">
        <v>33</v>
      </c>
      <c r="AH15" s="38" t="s">
        <v>33</v>
      </c>
      <c r="AI15" s="38" t="s">
        <v>33</v>
      </c>
      <c r="AJ15" s="38" t="s">
        <v>33</v>
      </c>
      <c r="AL15" s="85" t="s">
        <v>111</v>
      </c>
      <c r="AM15" s="28" t="s">
        <v>35</v>
      </c>
      <c r="AN15" s="38">
        <f t="shared" si="1"/>
        <v>0.019</v>
      </c>
      <c r="AO15" s="28">
        <f t="shared" si="1"/>
        <v>0.027000000000000003</v>
      </c>
      <c r="AP15" s="28">
        <f t="shared" si="1"/>
        <v>0.035</v>
      </c>
      <c r="AQ15" s="28">
        <f t="shared" si="1"/>
        <v>0.055</v>
      </c>
      <c r="AR15" s="28">
        <f t="shared" si="1"/>
        <v>0.075</v>
      </c>
      <c r="AS15" s="28">
        <f t="shared" si="1"/>
        <v>0.095</v>
      </c>
      <c r="AT15" s="28">
        <f t="shared" si="1"/>
        <v>0.11</v>
      </c>
      <c r="AU15" s="28">
        <f t="shared" si="1"/>
        <v>0.15</v>
      </c>
      <c r="AV15" s="28">
        <f t="shared" si="1"/>
        <v>0.185</v>
      </c>
      <c r="AW15" s="28">
        <f t="shared" si="1"/>
        <v>0.22</v>
      </c>
      <c r="AX15" s="28">
        <f t="shared" si="1"/>
        <v>0.255</v>
      </c>
      <c r="AY15" s="28">
        <f t="shared" si="1"/>
        <v>0.29</v>
      </c>
      <c r="AZ15" s="28" t="e">
        <f t="shared" si="1"/>
        <v>#VALUE!</v>
      </c>
      <c r="BA15" s="28" t="e">
        <f t="shared" si="1"/>
        <v>#VALUE!</v>
      </c>
      <c r="BB15" s="28" t="e">
        <f t="shared" si="1"/>
        <v>#VALUE!</v>
      </c>
      <c r="BC15" s="28" t="e">
        <f t="shared" si="1"/>
        <v>#VALUE!</v>
      </c>
    </row>
    <row r="16" spans="2:55" ht="12.75">
      <c r="B16" s="86" t="s">
        <v>59</v>
      </c>
      <c r="C16" s="87"/>
      <c r="D16" s="88"/>
      <c r="E16" s="89" t="s">
        <v>60</v>
      </c>
      <c r="F16" s="90">
        <f>F15/(1+G5*(1-F15/1.1)/5)</f>
        <v>0.6537791521245109</v>
      </c>
      <c r="G16" s="3"/>
      <c r="H16" s="49"/>
      <c r="L16" s="91"/>
      <c r="M16" s="3"/>
      <c r="N16" s="3"/>
      <c r="O16" s="25" t="s">
        <v>24</v>
      </c>
      <c r="P16" s="36">
        <v>1</v>
      </c>
      <c r="Q16" s="62" t="s">
        <v>25</v>
      </c>
      <c r="S16" s="171" t="s">
        <v>42</v>
      </c>
      <c r="T16" s="172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L16" s="171" t="s">
        <v>42</v>
      </c>
      <c r="AM16" s="172"/>
      <c r="AN16" s="38">
        <f t="shared" si="1"/>
        <v>0</v>
      </c>
      <c r="AO16" s="28">
        <f t="shared" si="1"/>
        <v>0</v>
      </c>
      <c r="AP16" s="28">
        <f t="shared" si="1"/>
        <v>0</v>
      </c>
      <c r="AQ16" s="28">
        <f t="shared" si="1"/>
        <v>0</v>
      </c>
      <c r="AR16" s="28">
        <f t="shared" si="1"/>
        <v>0</v>
      </c>
      <c r="AS16" s="28">
        <f t="shared" si="1"/>
        <v>0</v>
      </c>
      <c r="AT16" s="28">
        <f t="shared" si="1"/>
        <v>0</v>
      </c>
      <c r="AU16" s="28">
        <f t="shared" si="1"/>
        <v>0</v>
      </c>
      <c r="AV16" s="28">
        <f t="shared" si="1"/>
        <v>0</v>
      </c>
      <c r="AW16" s="28">
        <f t="shared" si="1"/>
        <v>0</v>
      </c>
      <c r="AX16" s="28">
        <f t="shared" si="1"/>
        <v>0</v>
      </c>
      <c r="AY16" s="28">
        <f t="shared" si="1"/>
        <v>0</v>
      </c>
      <c r="AZ16" s="28">
        <f t="shared" si="1"/>
        <v>0</v>
      </c>
      <c r="BA16" s="28">
        <f t="shared" si="1"/>
        <v>0</v>
      </c>
      <c r="BB16" s="28">
        <f t="shared" si="1"/>
        <v>0</v>
      </c>
      <c r="BC16" s="28">
        <f t="shared" si="1"/>
        <v>0</v>
      </c>
    </row>
    <row r="17" spans="1:55" ht="18.75" thickBot="1">
      <c r="A17" s="2" t="s">
        <v>61</v>
      </c>
      <c r="B17" s="92" t="s">
        <v>62</v>
      </c>
      <c r="C17" s="93">
        <f>(G5*C5)/(C4*G4*C7)</f>
        <v>5.940196078431372</v>
      </c>
      <c r="D17" s="94" t="s">
        <v>41</v>
      </c>
      <c r="E17" s="83" t="s">
        <v>63</v>
      </c>
      <c r="F17" s="90">
        <f>F16*C15</f>
        <v>23.53604947648239</v>
      </c>
      <c r="G17" s="3"/>
      <c r="H17" s="49"/>
      <c r="L17" s="68"/>
      <c r="M17" s="3"/>
      <c r="N17" s="3"/>
      <c r="O17" s="25" t="s">
        <v>29</v>
      </c>
      <c r="P17" s="36">
        <v>2</v>
      </c>
      <c r="Q17" s="62" t="s">
        <v>30</v>
      </c>
      <c r="S17" s="37" t="s">
        <v>112</v>
      </c>
      <c r="T17" s="28" t="s">
        <v>32</v>
      </c>
      <c r="U17" s="38" t="s">
        <v>33</v>
      </c>
      <c r="V17" s="38">
        <v>0.39</v>
      </c>
      <c r="W17" s="38">
        <v>0.55</v>
      </c>
      <c r="X17" s="38">
        <v>0.7</v>
      </c>
      <c r="Y17" s="38">
        <v>0.85</v>
      </c>
      <c r="Z17" s="39">
        <v>1</v>
      </c>
      <c r="AA17" s="38">
        <v>1.1500000000000001</v>
      </c>
      <c r="AB17" s="38">
        <v>1.4</v>
      </c>
      <c r="AC17" s="38">
        <v>1.6</v>
      </c>
      <c r="AD17" s="38">
        <v>1.8</v>
      </c>
      <c r="AE17" s="38">
        <v>1.95</v>
      </c>
      <c r="AF17" s="38">
        <v>2.1</v>
      </c>
      <c r="AG17" s="38">
        <v>2.2</v>
      </c>
      <c r="AH17" s="38">
        <v>2.3000000000000003</v>
      </c>
      <c r="AI17" s="38">
        <v>2.4</v>
      </c>
      <c r="AJ17" s="38">
        <v>2.5</v>
      </c>
      <c r="AL17" s="37" t="s">
        <v>112</v>
      </c>
      <c r="AM17" s="40" t="s">
        <v>32</v>
      </c>
      <c r="AN17" s="41" t="e">
        <f t="shared" si="1"/>
        <v>#VALUE!</v>
      </c>
      <c r="AO17" s="40">
        <f t="shared" si="1"/>
        <v>0.0039000000000000003</v>
      </c>
      <c r="AP17" s="40">
        <f t="shared" si="1"/>
        <v>0.0055000000000000005</v>
      </c>
      <c r="AQ17" s="40">
        <f t="shared" si="1"/>
        <v>0.006999999999999999</v>
      </c>
      <c r="AR17" s="40">
        <f t="shared" si="1"/>
        <v>0.0085</v>
      </c>
      <c r="AS17" s="40">
        <f t="shared" si="1"/>
        <v>0.01</v>
      </c>
      <c r="AT17" s="40">
        <f t="shared" si="1"/>
        <v>0.011500000000000002</v>
      </c>
      <c r="AU17" s="40">
        <f t="shared" si="1"/>
        <v>0.013999999999999999</v>
      </c>
      <c r="AV17" s="40">
        <f t="shared" si="1"/>
        <v>0.016</v>
      </c>
      <c r="AW17" s="40">
        <f t="shared" si="1"/>
        <v>0.018000000000000002</v>
      </c>
      <c r="AX17" s="40">
        <f t="shared" si="1"/>
        <v>0.0195</v>
      </c>
      <c r="AY17" s="40">
        <f t="shared" si="1"/>
        <v>0.021</v>
      </c>
      <c r="AZ17" s="40">
        <f t="shared" si="1"/>
        <v>0.022000000000000002</v>
      </c>
      <c r="BA17" s="40">
        <f t="shared" si="1"/>
        <v>0.023000000000000003</v>
      </c>
      <c r="BB17" s="40">
        <f t="shared" si="1"/>
        <v>0.024</v>
      </c>
      <c r="BC17" s="40">
        <f t="shared" si="1"/>
        <v>0.025</v>
      </c>
    </row>
    <row r="18" spans="2:55" ht="13.5" thickBot="1">
      <c r="B18" s="79"/>
      <c r="C18" s="3"/>
      <c r="D18" s="3"/>
      <c r="E18" s="3"/>
      <c r="F18" s="3"/>
      <c r="G18" s="3"/>
      <c r="H18" s="49"/>
      <c r="L18" s="72"/>
      <c r="M18" s="170" t="s">
        <v>38</v>
      </c>
      <c r="N18" s="169">
        <f>(P16*P17^2/2)+P15*P17</f>
        <v>3</v>
      </c>
      <c r="O18" s="73" t="s">
        <v>39</v>
      </c>
      <c r="P18" s="74"/>
      <c r="Q18" s="75"/>
      <c r="S18" s="95" t="s">
        <v>113</v>
      </c>
      <c r="T18" s="28" t="s">
        <v>64</v>
      </c>
      <c r="U18" s="38" t="s">
        <v>33</v>
      </c>
      <c r="V18" s="38">
        <v>0.39</v>
      </c>
      <c r="W18" s="38">
        <v>0.55</v>
      </c>
      <c r="X18" s="38">
        <v>0.7</v>
      </c>
      <c r="Y18" s="38">
        <v>0.85</v>
      </c>
      <c r="Z18" s="39">
        <v>1</v>
      </c>
      <c r="AA18" s="38">
        <v>1.1500000000000001</v>
      </c>
      <c r="AB18" s="38">
        <v>1.4</v>
      </c>
      <c r="AC18" s="38">
        <v>1.6</v>
      </c>
      <c r="AD18" s="38">
        <v>1.8</v>
      </c>
      <c r="AE18" s="38">
        <v>1.95</v>
      </c>
      <c r="AF18" s="38">
        <v>2.1</v>
      </c>
      <c r="AG18" s="38" t="s">
        <v>33</v>
      </c>
      <c r="AH18" s="38" t="s">
        <v>33</v>
      </c>
      <c r="AI18" s="38" t="s">
        <v>33</v>
      </c>
      <c r="AJ18" s="38" t="s">
        <v>33</v>
      </c>
      <c r="AL18" s="95" t="s">
        <v>113</v>
      </c>
      <c r="AM18" s="28" t="s">
        <v>64</v>
      </c>
      <c r="AN18" s="38" t="e">
        <f t="shared" si="1"/>
        <v>#VALUE!</v>
      </c>
      <c r="AO18" s="28">
        <f t="shared" si="1"/>
        <v>0.0039000000000000003</v>
      </c>
      <c r="AP18" s="28">
        <f t="shared" si="1"/>
        <v>0.0055000000000000005</v>
      </c>
      <c r="AQ18" s="28">
        <f t="shared" si="1"/>
        <v>0.006999999999999999</v>
      </c>
      <c r="AR18" s="28">
        <f t="shared" si="1"/>
        <v>0.0085</v>
      </c>
      <c r="AS18" s="28">
        <f t="shared" si="1"/>
        <v>0.01</v>
      </c>
      <c r="AT18" s="28">
        <f t="shared" si="1"/>
        <v>0.011500000000000002</v>
      </c>
      <c r="AU18" s="28">
        <f t="shared" si="1"/>
        <v>0.013999999999999999</v>
      </c>
      <c r="AV18" s="28">
        <f t="shared" si="1"/>
        <v>0.016</v>
      </c>
      <c r="AW18" s="28">
        <f t="shared" si="1"/>
        <v>0.018000000000000002</v>
      </c>
      <c r="AX18" s="28">
        <f t="shared" si="1"/>
        <v>0.0195</v>
      </c>
      <c r="AY18" s="28">
        <f t="shared" si="1"/>
        <v>0.021</v>
      </c>
      <c r="AZ18" s="28" t="e">
        <f t="shared" si="1"/>
        <v>#VALUE!</v>
      </c>
      <c r="BA18" s="28" t="e">
        <f t="shared" si="1"/>
        <v>#VALUE!</v>
      </c>
      <c r="BB18" s="28" t="e">
        <f t="shared" si="1"/>
        <v>#VALUE!</v>
      </c>
      <c r="BC18" s="28" t="e">
        <f t="shared" si="1"/>
        <v>#VALUE!</v>
      </c>
    </row>
    <row r="19" spans="2:55" ht="12.75">
      <c r="B19" s="96"/>
      <c r="C19" s="87"/>
      <c r="D19" s="87"/>
      <c r="E19" s="87"/>
      <c r="F19" s="87"/>
      <c r="G19" s="87"/>
      <c r="H19" s="49"/>
      <c r="S19" s="47"/>
      <c r="T19" s="28" t="s">
        <v>65</v>
      </c>
      <c r="U19" s="38" t="s">
        <v>33</v>
      </c>
      <c r="V19" s="38">
        <v>0.255</v>
      </c>
      <c r="W19" s="38">
        <v>0.4</v>
      </c>
      <c r="X19" s="38">
        <v>0.6</v>
      </c>
      <c r="Y19" s="38">
        <v>0.7</v>
      </c>
      <c r="Z19" s="38">
        <v>0.85</v>
      </c>
      <c r="AA19" s="38">
        <v>0.95</v>
      </c>
      <c r="AB19" s="38">
        <v>1.1500000000000001</v>
      </c>
      <c r="AC19" s="38">
        <v>1.35</v>
      </c>
      <c r="AD19" s="38">
        <v>1.5</v>
      </c>
      <c r="AE19" s="38" t="s">
        <v>33</v>
      </c>
      <c r="AF19" s="38" t="s">
        <v>33</v>
      </c>
      <c r="AG19" s="38" t="s">
        <v>33</v>
      </c>
      <c r="AH19" s="38" t="s">
        <v>33</v>
      </c>
      <c r="AI19" s="38" t="s">
        <v>33</v>
      </c>
      <c r="AJ19" s="38" t="s">
        <v>33</v>
      </c>
      <c r="AL19" s="47"/>
      <c r="AM19" s="28" t="s">
        <v>65</v>
      </c>
      <c r="AN19" s="38" t="e">
        <f t="shared" si="1"/>
        <v>#VALUE!</v>
      </c>
      <c r="AO19" s="28">
        <f t="shared" si="1"/>
        <v>0.00255</v>
      </c>
      <c r="AP19" s="28">
        <f t="shared" si="1"/>
        <v>0.004</v>
      </c>
      <c r="AQ19" s="28">
        <f t="shared" si="1"/>
        <v>0.006</v>
      </c>
      <c r="AR19" s="28">
        <f t="shared" si="1"/>
        <v>0.006999999999999999</v>
      </c>
      <c r="AS19" s="28">
        <f t="shared" si="1"/>
        <v>0.0085</v>
      </c>
      <c r="AT19" s="28">
        <f t="shared" si="1"/>
        <v>0.0095</v>
      </c>
      <c r="AU19" s="28">
        <f t="shared" si="1"/>
        <v>0.011500000000000002</v>
      </c>
      <c r="AV19" s="28">
        <f t="shared" si="1"/>
        <v>0.013500000000000002</v>
      </c>
      <c r="AW19" s="28">
        <f t="shared" si="1"/>
        <v>0.015</v>
      </c>
      <c r="AX19" s="28" t="e">
        <f t="shared" si="1"/>
        <v>#VALUE!</v>
      </c>
      <c r="AY19" s="28" t="e">
        <f t="shared" si="1"/>
        <v>#VALUE!</v>
      </c>
      <c r="AZ19" s="28" t="e">
        <f t="shared" si="1"/>
        <v>#VALUE!</v>
      </c>
      <c r="BA19" s="28" t="e">
        <f t="shared" si="1"/>
        <v>#VALUE!</v>
      </c>
      <c r="BB19" s="28" t="e">
        <f t="shared" si="1"/>
        <v>#VALUE!</v>
      </c>
      <c r="BC19" s="28" t="e">
        <f t="shared" si="1"/>
        <v>#VALUE!</v>
      </c>
    </row>
    <row r="20" spans="1:55" ht="12.75">
      <c r="A20" s="2" t="s">
        <v>66</v>
      </c>
      <c r="B20" s="97"/>
      <c r="C20" s="98"/>
      <c r="D20" s="87"/>
      <c r="E20" s="87"/>
      <c r="F20" s="87"/>
      <c r="G20" s="99"/>
      <c r="H20" s="49"/>
      <c r="I20" s="2" t="s">
        <v>67</v>
      </c>
      <c r="S20" s="4"/>
      <c r="T20" s="5"/>
      <c r="U20" s="181" t="s">
        <v>68</v>
      </c>
      <c r="V20" s="181"/>
      <c r="W20" s="181"/>
      <c r="X20" s="181"/>
      <c r="Y20" s="181"/>
      <c r="Z20" s="181"/>
      <c r="AA20" s="181"/>
      <c r="AB20" s="181"/>
      <c r="AC20" s="181"/>
      <c r="AD20" s="181"/>
      <c r="AE20" s="181"/>
      <c r="AF20" s="181"/>
      <c r="AG20" s="181"/>
      <c r="AH20" s="181"/>
      <c r="AI20" s="181"/>
      <c r="AJ20" s="181"/>
      <c r="AL20" s="4"/>
      <c r="AM20" s="5"/>
      <c r="AN20" s="181" t="s">
        <v>69</v>
      </c>
      <c r="AO20" s="181"/>
      <c r="AP20" s="181"/>
      <c r="AQ20" s="181"/>
      <c r="AR20" s="181"/>
      <c r="AS20" s="181"/>
      <c r="AT20" s="181"/>
      <c r="AU20" s="181"/>
      <c r="AV20" s="181"/>
      <c r="AW20" s="181"/>
      <c r="AX20" s="181"/>
      <c r="AY20" s="181"/>
      <c r="AZ20" s="181"/>
      <c r="BA20" s="181"/>
      <c r="BB20" s="181"/>
      <c r="BC20" s="172"/>
    </row>
    <row r="21" spans="2:55" ht="12.75">
      <c r="B21" s="79"/>
      <c r="C21" s="3"/>
      <c r="D21" s="3"/>
      <c r="E21" s="3"/>
      <c r="F21" s="3"/>
      <c r="G21" s="3"/>
      <c r="H21" s="49"/>
      <c r="S21" s="173" t="s">
        <v>70</v>
      </c>
      <c r="T21" s="173"/>
      <c r="U21" s="38" t="s">
        <v>33</v>
      </c>
      <c r="V21" s="38">
        <v>95</v>
      </c>
      <c r="W21" s="38">
        <v>130</v>
      </c>
      <c r="X21" s="38">
        <v>160</v>
      </c>
      <c r="Y21" s="38">
        <v>180</v>
      </c>
      <c r="Z21" s="38">
        <v>210</v>
      </c>
      <c r="AA21" s="38">
        <v>230</v>
      </c>
      <c r="AB21" s="38">
        <v>270</v>
      </c>
      <c r="AC21" s="38">
        <v>300</v>
      </c>
      <c r="AD21" s="38">
        <v>325</v>
      </c>
      <c r="AE21" s="38">
        <v>345</v>
      </c>
      <c r="AF21" s="38">
        <v>360</v>
      </c>
      <c r="AG21" s="38">
        <v>375</v>
      </c>
      <c r="AH21" s="38">
        <v>390</v>
      </c>
      <c r="AI21" s="38">
        <v>395</v>
      </c>
      <c r="AJ21" s="38">
        <v>400</v>
      </c>
      <c r="AL21" s="173" t="s">
        <v>70</v>
      </c>
      <c r="AM21" s="173"/>
      <c r="AN21" s="38" t="s">
        <v>33</v>
      </c>
      <c r="AO21" s="100">
        <f aca="true" t="shared" si="2" ref="AO21:BC24">V21*10000</f>
        <v>950000</v>
      </c>
      <c r="AP21" s="100">
        <f t="shared" si="2"/>
        <v>1300000</v>
      </c>
      <c r="AQ21" s="100">
        <f t="shared" si="2"/>
        <v>1600000</v>
      </c>
      <c r="AR21" s="100">
        <f t="shared" si="2"/>
        <v>1800000</v>
      </c>
      <c r="AS21" s="100">
        <f t="shared" si="2"/>
        <v>2100000</v>
      </c>
      <c r="AT21" s="100">
        <f t="shared" si="2"/>
        <v>2300000</v>
      </c>
      <c r="AU21" s="100">
        <f t="shared" si="2"/>
        <v>2700000</v>
      </c>
      <c r="AV21" s="100">
        <f t="shared" si="2"/>
        <v>3000000</v>
      </c>
      <c r="AW21" s="100">
        <f t="shared" si="2"/>
        <v>3250000</v>
      </c>
      <c r="AX21" s="100">
        <f t="shared" si="2"/>
        <v>3450000</v>
      </c>
      <c r="AY21" s="100">
        <f t="shared" si="2"/>
        <v>3600000</v>
      </c>
      <c r="AZ21" s="100">
        <f t="shared" si="2"/>
        <v>3750000</v>
      </c>
      <c r="BA21" s="100">
        <f t="shared" si="2"/>
        <v>3900000</v>
      </c>
      <c r="BB21" s="100">
        <f t="shared" si="2"/>
        <v>3950000</v>
      </c>
      <c r="BC21" s="100">
        <f t="shared" si="2"/>
        <v>4000000</v>
      </c>
    </row>
    <row r="22" spans="2:55" ht="12.75">
      <c r="B22" s="79"/>
      <c r="C22" s="3"/>
      <c r="D22" s="3"/>
      <c r="E22" s="3"/>
      <c r="F22" s="3"/>
      <c r="G22" s="3"/>
      <c r="H22" s="49"/>
      <c r="S22" s="178" t="s">
        <v>71</v>
      </c>
      <c r="T22" s="178"/>
      <c r="U22" s="38" t="s">
        <v>33</v>
      </c>
      <c r="V22" s="38">
        <v>85</v>
      </c>
      <c r="W22" s="38">
        <v>115</v>
      </c>
      <c r="X22" s="38">
        <v>145</v>
      </c>
      <c r="Y22" s="38">
        <v>160</v>
      </c>
      <c r="Z22" s="38">
        <v>190</v>
      </c>
      <c r="AA22" s="38">
        <v>205</v>
      </c>
      <c r="AB22" s="38">
        <v>250</v>
      </c>
      <c r="AC22" s="38">
        <v>270</v>
      </c>
      <c r="AD22" s="38">
        <v>290</v>
      </c>
      <c r="AE22" s="38">
        <v>310</v>
      </c>
      <c r="AF22" s="38">
        <v>325</v>
      </c>
      <c r="AG22" s="38">
        <v>340</v>
      </c>
      <c r="AH22" s="38">
        <v>350</v>
      </c>
      <c r="AI22" s="38">
        <v>355</v>
      </c>
      <c r="AJ22" s="38">
        <v>360</v>
      </c>
      <c r="AL22" s="178" t="s">
        <v>71</v>
      </c>
      <c r="AM22" s="178"/>
      <c r="AN22" s="38" t="s">
        <v>33</v>
      </c>
      <c r="AO22" s="100">
        <f t="shared" si="2"/>
        <v>850000</v>
      </c>
      <c r="AP22" s="100">
        <f t="shared" si="2"/>
        <v>1150000</v>
      </c>
      <c r="AQ22" s="100">
        <f t="shared" si="2"/>
        <v>1450000</v>
      </c>
      <c r="AR22" s="100">
        <f t="shared" si="2"/>
        <v>1600000</v>
      </c>
      <c r="AS22" s="100">
        <f t="shared" si="2"/>
        <v>1900000</v>
      </c>
      <c r="AT22" s="100">
        <f t="shared" si="2"/>
        <v>2050000</v>
      </c>
      <c r="AU22" s="100">
        <f t="shared" si="2"/>
        <v>2500000</v>
      </c>
      <c r="AV22" s="100">
        <f t="shared" si="2"/>
        <v>2700000</v>
      </c>
      <c r="AW22" s="100">
        <f t="shared" si="2"/>
        <v>2900000</v>
      </c>
      <c r="AX22" s="100">
        <f t="shared" si="2"/>
        <v>3100000</v>
      </c>
      <c r="AY22" s="100">
        <f t="shared" si="2"/>
        <v>3250000</v>
      </c>
      <c r="AZ22" s="100">
        <f t="shared" si="2"/>
        <v>3400000</v>
      </c>
      <c r="BA22" s="100">
        <f t="shared" si="2"/>
        <v>3500000</v>
      </c>
      <c r="BB22" s="100">
        <f t="shared" si="2"/>
        <v>3550000</v>
      </c>
      <c r="BC22" s="100">
        <f t="shared" si="2"/>
        <v>3600000</v>
      </c>
    </row>
    <row r="23" spans="2:55" ht="13.5" thickBot="1">
      <c r="B23" s="79"/>
      <c r="C23" s="3"/>
      <c r="D23" s="3"/>
      <c r="E23" s="3"/>
      <c r="F23" s="3"/>
      <c r="G23" s="3"/>
      <c r="H23" s="49"/>
      <c r="S23" s="173" t="s">
        <v>72</v>
      </c>
      <c r="T23" s="173"/>
      <c r="U23" s="38" t="s">
        <v>33</v>
      </c>
      <c r="V23" s="38">
        <v>70</v>
      </c>
      <c r="W23" s="38">
        <v>100</v>
      </c>
      <c r="X23" s="38">
        <v>135</v>
      </c>
      <c r="Y23" s="38">
        <v>155</v>
      </c>
      <c r="Z23" s="38">
        <v>175</v>
      </c>
      <c r="AA23" s="38">
        <v>195</v>
      </c>
      <c r="AB23" s="38">
        <v>220</v>
      </c>
      <c r="AC23" s="38">
        <v>240</v>
      </c>
      <c r="AD23" s="38">
        <v>260</v>
      </c>
      <c r="AE23" s="38">
        <v>275</v>
      </c>
      <c r="AF23" s="38">
        <v>285</v>
      </c>
      <c r="AG23" s="38" t="s">
        <v>33</v>
      </c>
      <c r="AH23" s="38" t="s">
        <v>33</v>
      </c>
      <c r="AI23" s="38" t="s">
        <v>33</v>
      </c>
      <c r="AJ23" s="38" t="s">
        <v>33</v>
      </c>
      <c r="AL23" s="173" t="s">
        <v>72</v>
      </c>
      <c r="AM23" s="173"/>
      <c r="AN23" s="38" t="s">
        <v>33</v>
      </c>
      <c r="AO23" s="100">
        <f t="shared" si="2"/>
        <v>700000</v>
      </c>
      <c r="AP23" s="100">
        <f t="shared" si="2"/>
        <v>1000000</v>
      </c>
      <c r="AQ23" s="100">
        <f t="shared" si="2"/>
        <v>1350000</v>
      </c>
      <c r="AR23" s="100">
        <f t="shared" si="2"/>
        <v>1550000</v>
      </c>
      <c r="AS23" s="100">
        <f t="shared" si="2"/>
        <v>1750000</v>
      </c>
      <c r="AT23" s="100">
        <f t="shared" si="2"/>
        <v>1950000</v>
      </c>
      <c r="AU23" s="100">
        <f t="shared" si="2"/>
        <v>2200000</v>
      </c>
      <c r="AV23" s="100">
        <f t="shared" si="2"/>
        <v>2400000</v>
      </c>
      <c r="AW23" s="100">
        <f t="shared" si="2"/>
        <v>2600000</v>
      </c>
      <c r="AX23" s="100">
        <f t="shared" si="2"/>
        <v>2750000</v>
      </c>
      <c r="AY23" s="100">
        <f t="shared" si="2"/>
        <v>2850000</v>
      </c>
      <c r="AZ23" s="100" t="e">
        <f t="shared" si="2"/>
        <v>#VALUE!</v>
      </c>
      <c r="BA23" s="100" t="e">
        <f t="shared" si="2"/>
        <v>#VALUE!</v>
      </c>
      <c r="BB23" s="100" t="e">
        <f t="shared" si="2"/>
        <v>#VALUE!</v>
      </c>
      <c r="BC23" s="100" t="e">
        <f t="shared" si="2"/>
        <v>#VALUE!</v>
      </c>
    </row>
    <row r="24" spans="2:55" ht="12.75">
      <c r="B24" s="101" t="s">
        <v>73</v>
      </c>
      <c r="C24" s="102"/>
      <c r="D24" s="102"/>
      <c r="E24" s="103"/>
      <c r="F24" s="3"/>
      <c r="G24" s="3"/>
      <c r="H24" s="49"/>
      <c r="S24" s="178" t="s">
        <v>74</v>
      </c>
      <c r="T24" s="178"/>
      <c r="U24" s="38" t="s">
        <v>33</v>
      </c>
      <c r="V24" s="38">
        <v>65</v>
      </c>
      <c r="W24" s="38">
        <v>90</v>
      </c>
      <c r="X24" s="38">
        <v>125</v>
      </c>
      <c r="Y24" s="38">
        <v>140</v>
      </c>
      <c r="Z24" s="38">
        <v>155</v>
      </c>
      <c r="AA24" s="38">
        <v>170</v>
      </c>
      <c r="AB24" s="38">
        <v>200</v>
      </c>
      <c r="AC24" s="38">
        <v>215</v>
      </c>
      <c r="AD24" s="38">
        <v>230</v>
      </c>
      <c r="AE24" s="38">
        <v>250</v>
      </c>
      <c r="AF24" s="38">
        <v>245</v>
      </c>
      <c r="AG24" s="38" t="s">
        <v>33</v>
      </c>
      <c r="AH24" s="38" t="s">
        <v>33</v>
      </c>
      <c r="AI24" s="38" t="s">
        <v>33</v>
      </c>
      <c r="AJ24" s="38" t="s">
        <v>33</v>
      </c>
      <c r="AL24" s="178" t="s">
        <v>74</v>
      </c>
      <c r="AM24" s="178"/>
      <c r="AN24" s="38" t="s">
        <v>33</v>
      </c>
      <c r="AO24" s="100">
        <f t="shared" si="2"/>
        <v>650000</v>
      </c>
      <c r="AP24" s="100">
        <f t="shared" si="2"/>
        <v>900000</v>
      </c>
      <c r="AQ24" s="100">
        <f t="shared" si="2"/>
        <v>1250000</v>
      </c>
      <c r="AR24" s="100">
        <f t="shared" si="2"/>
        <v>1400000</v>
      </c>
      <c r="AS24" s="100">
        <f t="shared" si="2"/>
        <v>1550000</v>
      </c>
      <c r="AT24" s="100">
        <f t="shared" si="2"/>
        <v>1700000</v>
      </c>
      <c r="AU24" s="100">
        <f t="shared" si="2"/>
        <v>2000000</v>
      </c>
      <c r="AV24" s="100">
        <f t="shared" si="2"/>
        <v>2150000</v>
      </c>
      <c r="AW24" s="100">
        <f t="shared" si="2"/>
        <v>2300000</v>
      </c>
      <c r="AX24" s="100">
        <f t="shared" si="2"/>
        <v>2500000</v>
      </c>
      <c r="AY24" s="100">
        <f t="shared" si="2"/>
        <v>2450000</v>
      </c>
      <c r="AZ24" s="100" t="e">
        <f t="shared" si="2"/>
        <v>#VALUE!</v>
      </c>
      <c r="BA24" s="100" t="e">
        <f t="shared" si="2"/>
        <v>#VALUE!</v>
      </c>
      <c r="BB24" s="100" t="e">
        <f t="shared" si="2"/>
        <v>#VALUE!</v>
      </c>
      <c r="BC24" s="100" t="e">
        <f t="shared" si="2"/>
        <v>#VALUE!</v>
      </c>
    </row>
    <row r="25" spans="2:36" ht="18.75" thickBot="1">
      <c r="B25" s="104" t="s">
        <v>75</v>
      </c>
      <c r="C25" s="166">
        <f>IF(C17&lt;=F17,G5*C5*(C15-C17/2)/100,G5*C5*(C15-F17/2)/100)</f>
        <v>6.003845279411764</v>
      </c>
      <c r="D25" s="105" t="s">
        <v>76</v>
      </c>
      <c r="E25" s="106"/>
      <c r="F25" s="107"/>
      <c r="G25" s="107"/>
      <c r="H25" s="108"/>
      <c r="S25" s="109"/>
      <c r="T25" s="109"/>
      <c r="U25" s="109"/>
      <c r="V25" s="109"/>
      <c r="W25" s="109"/>
      <c r="X25" s="109"/>
      <c r="Y25" s="109"/>
      <c r="Z25" s="109"/>
      <c r="AA25" s="109"/>
      <c r="AB25" s="109"/>
      <c r="AC25" s="109"/>
      <c r="AD25" s="109"/>
      <c r="AE25" s="109"/>
      <c r="AF25" s="109"/>
      <c r="AG25" s="109"/>
      <c r="AH25" s="109"/>
      <c r="AI25" s="109"/>
      <c r="AJ25" s="109"/>
    </row>
    <row r="26" spans="19:36" ht="12.75"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09"/>
      <c r="AE26" s="109"/>
      <c r="AF26" s="109"/>
      <c r="AG26" s="109"/>
      <c r="AH26" s="109"/>
      <c r="AI26" s="109"/>
      <c r="AJ26" s="109"/>
    </row>
    <row r="27" ht="13.5" thickBot="1"/>
    <row r="28" spans="1:53" ht="18.75">
      <c r="A28" s="7" t="s">
        <v>77</v>
      </c>
      <c r="AL28" s="185" t="s">
        <v>114</v>
      </c>
      <c r="AM28" s="186"/>
      <c r="AN28" s="187"/>
      <c r="AO28" s="194" t="s">
        <v>78</v>
      </c>
      <c r="AP28" s="195"/>
      <c r="AQ28" s="195"/>
      <c r="AR28" s="195"/>
      <c r="AS28" s="195"/>
      <c r="AT28" s="195"/>
      <c r="AU28" s="196"/>
      <c r="AW28" s="213" t="s">
        <v>79</v>
      </c>
      <c r="AX28" s="214"/>
      <c r="AZ28" s="213" t="s">
        <v>80</v>
      </c>
      <c r="BA28" s="214"/>
    </row>
    <row r="29" spans="38:53" ht="13.5" thickBot="1">
      <c r="AL29" s="188"/>
      <c r="AM29" s="189"/>
      <c r="AN29" s="190"/>
      <c r="AO29" s="110" t="s">
        <v>81</v>
      </c>
      <c r="AP29" s="110" t="s">
        <v>82</v>
      </c>
      <c r="AQ29" s="111" t="s">
        <v>83</v>
      </c>
      <c r="AR29" s="112"/>
      <c r="AS29" s="113"/>
      <c r="AT29" s="114" t="s">
        <v>84</v>
      </c>
      <c r="AU29" s="115"/>
      <c r="AW29" s="116" t="s">
        <v>34</v>
      </c>
      <c r="AX29" s="117" t="s">
        <v>85</v>
      </c>
      <c r="AZ29" s="118" t="s">
        <v>85</v>
      </c>
      <c r="BA29" s="119" t="s">
        <v>34</v>
      </c>
    </row>
    <row r="30" spans="2:53" ht="18.75" thickBot="1">
      <c r="B30" s="120" t="s">
        <v>115</v>
      </c>
      <c r="C30" s="167">
        <f>IF(F40&gt;F41,0,C31*100/(G30*F42*C40))</f>
        <v>4.976495559431104</v>
      </c>
      <c r="D30" s="121" t="s">
        <v>27</v>
      </c>
      <c r="E30" s="20"/>
      <c r="F30" s="122" t="s">
        <v>106</v>
      </c>
      <c r="G30" s="123">
        <v>3.65</v>
      </c>
      <c r="H30" s="124" t="s">
        <v>21</v>
      </c>
      <c r="J30" s="2" t="s">
        <v>86</v>
      </c>
      <c r="AL30" s="188"/>
      <c r="AM30" s="189"/>
      <c r="AN30" s="190"/>
      <c r="AO30" s="125"/>
      <c r="AP30" s="125"/>
      <c r="AQ30" s="126" t="s">
        <v>87</v>
      </c>
      <c r="AR30" s="126" t="s">
        <v>88</v>
      </c>
      <c r="AS30" s="126" t="s">
        <v>89</v>
      </c>
      <c r="AT30" s="126" t="s">
        <v>90</v>
      </c>
      <c r="AU30" s="127" t="s">
        <v>91</v>
      </c>
      <c r="AW30" s="209">
        <v>2100</v>
      </c>
      <c r="AX30" s="179">
        <f>AW30*100</f>
        <v>210000</v>
      </c>
      <c r="AZ30" s="209">
        <v>225</v>
      </c>
      <c r="BA30" s="179">
        <f>AZ30*0.01</f>
        <v>2.25</v>
      </c>
    </row>
    <row r="31" spans="2:53" ht="18.75" thickBot="1">
      <c r="B31" s="128" t="s">
        <v>38</v>
      </c>
      <c r="C31" s="129">
        <v>6</v>
      </c>
      <c r="D31" s="130" t="s">
        <v>76</v>
      </c>
      <c r="E31" s="3"/>
      <c r="F31" s="131" t="s">
        <v>107</v>
      </c>
      <c r="G31" s="132">
        <v>3.65</v>
      </c>
      <c r="H31" s="133" t="s">
        <v>34</v>
      </c>
      <c r="AL31" s="191"/>
      <c r="AM31" s="192"/>
      <c r="AN31" s="193"/>
      <c r="AO31" s="126"/>
      <c r="AP31" s="126"/>
      <c r="AQ31" s="126"/>
      <c r="AR31" s="126"/>
      <c r="AS31" s="126"/>
      <c r="AT31" s="126"/>
      <c r="AU31" s="127"/>
      <c r="AW31" s="210"/>
      <c r="AX31" s="180"/>
      <c r="AZ31" s="210"/>
      <c r="BA31" s="180"/>
    </row>
    <row r="32" spans="2:47" ht="18">
      <c r="B32" s="29" t="s">
        <v>104</v>
      </c>
      <c r="C32" s="30">
        <v>0.085</v>
      </c>
      <c r="D32" s="31" t="s">
        <v>21</v>
      </c>
      <c r="E32" s="3"/>
      <c r="F32" s="134" t="s">
        <v>22</v>
      </c>
      <c r="G32" s="45">
        <v>0.9</v>
      </c>
      <c r="H32" s="49"/>
      <c r="AL32" s="200" t="s">
        <v>42</v>
      </c>
      <c r="AM32" s="201"/>
      <c r="AN32" s="202"/>
      <c r="AO32" s="126"/>
      <c r="AP32" s="126"/>
      <c r="AQ32" s="126"/>
      <c r="AR32" s="126"/>
      <c r="AS32" s="126"/>
      <c r="AT32" s="126"/>
      <c r="AU32" s="127"/>
    </row>
    <row r="33" spans="2:47" ht="18">
      <c r="B33" s="48" t="s">
        <v>36</v>
      </c>
      <c r="C33" s="30">
        <v>40</v>
      </c>
      <c r="D33" s="31" t="s">
        <v>37</v>
      </c>
      <c r="E33" s="3"/>
      <c r="F33" s="3"/>
      <c r="G33" s="3"/>
      <c r="H33" s="49"/>
      <c r="M33" s="135"/>
      <c r="AL33" s="203" t="s">
        <v>116</v>
      </c>
      <c r="AM33" s="204"/>
      <c r="AN33" s="205"/>
      <c r="AO33" s="126">
        <v>225</v>
      </c>
      <c r="AP33" s="126">
        <v>280</v>
      </c>
      <c r="AQ33" s="126">
        <v>355</v>
      </c>
      <c r="AR33" s="126">
        <v>365</v>
      </c>
      <c r="AS33" s="126">
        <v>375</v>
      </c>
      <c r="AT33" s="126">
        <v>370</v>
      </c>
      <c r="AU33" s="127">
        <v>360</v>
      </c>
    </row>
    <row r="34" spans="2:47" ht="18">
      <c r="B34" s="48" t="s">
        <v>40</v>
      </c>
      <c r="C34" s="30">
        <v>40</v>
      </c>
      <c r="D34" s="31" t="s">
        <v>41</v>
      </c>
      <c r="E34" s="3"/>
      <c r="F34" s="3"/>
      <c r="G34" s="3"/>
      <c r="H34" s="49"/>
      <c r="M34" s="136"/>
      <c r="AL34" s="203" t="s">
        <v>117</v>
      </c>
      <c r="AM34" s="204"/>
      <c r="AN34" s="205"/>
      <c r="AO34" s="126">
        <v>175</v>
      </c>
      <c r="AP34" s="126">
        <v>225</v>
      </c>
      <c r="AQ34" s="126" t="s">
        <v>92</v>
      </c>
      <c r="AR34" s="126" t="s">
        <v>93</v>
      </c>
      <c r="AS34" s="126" t="s">
        <v>94</v>
      </c>
      <c r="AT34" s="126" t="s">
        <v>95</v>
      </c>
      <c r="AU34" s="127" t="s">
        <v>96</v>
      </c>
    </row>
    <row r="35" spans="2:47" ht="18">
      <c r="B35" s="48" t="s">
        <v>43</v>
      </c>
      <c r="C35" s="55">
        <v>4</v>
      </c>
      <c r="D35" s="31" t="s">
        <v>41</v>
      </c>
      <c r="E35" s="3"/>
      <c r="F35" s="3"/>
      <c r="G35" s="3"/>
      <c r="H35" s="49"/>
      <c r="M35" s="136"/>
      <c r="AL35" s="200" t="s">
        <v>118</v>
      </c>
      <c r="AM35" s="201"/>
      <c r="AN35" s="202"/>
      <c r="AO35" s="126">
        <v>225</v>
      </c>
      <c r="AP35" s="126">
        <v>280</v>
      </c>
      <c r="AQ35" s="126">
        <v>355</v>
      </c>
      <c r="AR35" s="126">
        <v>365</v>
      </c>
      <c r="AS35" s="126"/>
      <c r="AT35" s="126"/>
      <c r="AU35" s="127"/>
    </row>
    <row r="36" spans="2:47" ht="15.75">
      <c r="B36" s="63" t="s">
        <v>47</v>
      </c>
      <c r="C36" s="64"/>
      <c r="D36" s="65"/>
      <c r="E36" s="64"/>
      <c r="F36" s="64"/>
      <c r="G36" s="66">
        <v>0.85</v>
      </c>
      <c r="H36" s="67"/>
      <c r="M36" s="136"/>
      <c r="AL36" s="197"/>
      <c r="AM36" s="198"/>
      <c r="AN36" s="199"/>
      <c r="AO36" s="126"/>
      <c r="AP36" s="126"/>
      <c r="AQ36" s="126"/>
      <c r="AR36" s="126"/>
      <c r="AS36" s="126"/>
      <c r="AT36" s="126"/>
      <c r="AU36" s="127"/>
    </row>
    <row r="37" spans="2:47" ht="12.75">
      <c r="B37" s="69" t="s">
        <v>49</v>
      </c>
      <c r="C37" s="70"/>
      <c r="D37" s="70"/>
      <c r="E37" s="70"/>
      <c r="F37" s="70"/>
      <c r="G37" s="70"/>
      <c r="H37" s="71"/>
      <c r="M37" s="136"/>
      <c r="AL37" s="197" t="s">
        <v>119</v>
      </c>
      <c r="AM37" s="198"/>
      <c r="AN37" s="199"/>
      <c r="AO37" s="126">
        <v>2100</v>
      </c>
      <c r="AP37" s="126">
        <v>2100</v>
      </c>
      <c r="AQ37" s="126">
        <v>2000</v>
      </c>
      <c r="AR37" s="126">
        <v>2000</v>
      </c>
      <c r="AS37" s="126">
        <v>1700</v>
      </c>
      <c r="AT37" s="126">
        <v>1700</v>
      </c>
      <c r="AU37" s="127">
        <v>1700</v>
      </c>
    </row>
    <row r="38" spans="2:47" ht="13.5" thickBot="1">
      <c r="B38" s="76" t="s">
        <v>52</v>
      </c>
      <c r="C38" s="77"/>
      <c r="D38" s="77"/>
      <c r="E38" s="77"/>
      <c r="F38" s="77"/>
      <c r="G38" s="77"/>
      <c r="H38" s="78"/>
      <c r="M38" s="136"/>
      <c r="AL38" s="182"/>
      <c r="AM38" s="183"/>
      <c r="AN38" s="184"/>
      <c r="AO38" s="137"/>
      <c r="AP38" s="137"/>
      <c r="AQ38" s="137"/>
      <c r="AR38" s="137"/>
      <c r="AS38" s="137"/>
      <c r="AT38" s="137"/>
      <c r="AU38" s="138"/>
    </row>
    <row r="39" spans="2:13" ht="12.75">
      <c r="B39" s="139"/>
      <c r="C39" s="136"/>
      <c r="D39" s="136"/>
      <c r="E39" s="136"/>
      <c r="F39" s="136"/>
      <c r="G39" s="136"/>
      <c r="H39" s="140"/>
      <c r="M39" s="136"/>
    </row>
    <row r="40" spans="2:49" ht="15">
      <c r="B40" s="141" t="s">
        <v>97</v>
      </c>
      <c r="C40" s="142">
        <f>C34-C35</f>
        <v>36</v>
      </c>
      <c r="D40" s="136" t="s">
        <v>41</v>
      </c>
      <c r="E40" s="143" t="s">
        <v>98</v>
      </c>
      <c r="F40" s="144">
        <f>1-SQRT(1-2*H41)</f>
        <v>0.1648893318075847</v>
      </c>
      <c r="G40" s="143"/>
      <c r="H40" s="140"/>
      <c r="M40" s="136"/>
      <c r="AL40" s="206" t="s">
        <v>99</v>
      </c>
      <c r="AM40" s="207"/>
      <c r="AN40" s="207"/>
      <c r="AO40" s="207"/>
      <c r="AP40" s="207"/>
      <c r="AQ40" s="207"/>
      <c r="AR40" s="207"/>
      <c r="AS40" s="207"/>
      <c r="AT40" s="207"/>
      <c r="AU40" s="207"/>
      <c r="AV40" s="207"/>
      <c r="AW40" s="208"/>
    </row>
    <row r="41" spans="1:49" ht="15.75">
      <c r="A41" s="145"/>
      <c r="B41" s="146" t="s">
        <v>55</v>
      </c>
      <c r="C41" s="147">
        <f>G36-0.8*G32*C32</f>
        <v>0.7888</v>
      </c>
      <c r="D41" s="3"/>
      <c r="E41" s="143" t="s">
        <v>60</v>
      </c>
      <c r="F41" s="144">
        <f>C41/(1+G31*(1-C41/1.1)/5)</f>
        <v>0.6537791521245109</v>
      </c>
      <c r="G41" s="143" t="s">
        <v>100</v>
      </c>
      <c r="H41" s="148">
        <f>C31*100/(G32*C32*C33*C40^2)</f>
        <v>0.15129508593560878</v>
      </c>
      <c r="I41" s="145"/>
      <c r="J41" s="145"/>
      <c r="M41" s="136"/>
      <c r="AL41" s="149" t="s">
        <v>101</v>
      </c>
      <c r="AM41" s="150" t="s">
        <v>102</v>
      </c>
      <c r="AN41" s="151">
        <v>1</v>
      </c>
      <c r="AO41" s="151">
        <v>2</v>
      </c>
      <c r="AP41" s="151">
        <v>3</v>
      </c>
      <c r="AQ41" s="151">
        <v>4</v>
      </c>
      <c r="AR41" s="151">
        <v>5</v>
      </c>
      <c r="AS41" s="151">
        <v>6</v>
      </c>
      <c r="AT41" s="151">
        <v>7</v>
      </c>
      <c r="AU41" s="151">
        <v>8</v>
      </c>
      <c r="AV41" s="151">
        <v>9</v>
      </c>
      <c r="AW41" s="151">
        <v>10</v>
      </c>
    </row>
    <row r="42" spans="1:49" ht="15.75" thickBot="1">
      <c r="A42" s="145"/>
      <c r="B42" s="152"/>
      <c r="C42" s="107"/>
      <c r="D42" s="107"/>
      <c r="E42" s="153" t="s">
        <v>103</v>
      </c>
      <c r="F42" s="154">
        <f>1-0.5*F40</f>
        <v>0.9175553340962077</v>
      </c>
      <c r="G42" s="107"/>
      <c r="H42" s="108"/>
      <c r="I42" s="145"/>
      <c r="J42" s="145"/>
      <c r="M42" s="136"/>
      <c r="AL42" s="155">
        <v>3</v>
      </c>
      <c r="AM42" s="156">
        <v>0.055</v>
      </c>
      <c r="AN42" s="157">
        <v>0.071</v>
      </c>
      <c r="AO42" s="157">
        <v>0.14</v>
      </c>
      <c r="AP42" s="157">
        <v>0.21</v>
      </c>
      <c r="AQ42" s="157">
        <v>0.28</v>
      </c>
      <c r="AR42" s="157">
        <v>0.35</v>
      </c>
      <c r="AS42" s="157">
        <v>0.42</v>
      </c>
      <c r="AT42" s="157">
        <v>0.49</v>
      </c>
      <c r="AU42" s="157">
        <v>0.57</v>
      </c>
      <c r="AV42" s="157">
        <v>0.64</v>
      </c>
      <c r="AW42" s="157">
        <v>0.71</v>
      </c>
    </row>
    <row r="43" spans="13:49" ht="15">
      <c r="M43" s="136"/>
      <c r="AL43" s="158">
        <v>4</v>
      </c>
      <c r="AM43" s="159">
        <v>0.099</v>
      </c>
      <c r="AN43" s="160">
        <v>0.126</v>
      </c>
      <c r="AO43" s="160">
        <v>0.25</v>
      </c>
      <c r="AP43" s="160">
        <v>0.38</v>
      </c>
      <c r="AQ43" s="161">
        <v>0.5</v>
      </c>
      <c r="AR43" s="160">
        <v>0.63</v>
      </c>
      <c r="AS43" s="160">
        <v>0.76</v>
      </c>
      <c r="AT43" s="160">
        <v>0.88</v>
      </c>
      <c r="AU43" s="160">
        <v>1.01</v>
      </c>
      <c r="AV43" s="160">
        <v>1.13</v>
      </c>
      <c r="AW43" s="160">
        <v>1.26</v>
      </c>
    </row>
    <row r="44" spans="13:49" ht="15">
      <c r="M44" s="136"/>
      <c r="AL44" s="155">
        <v>5</v>
      </c>
      <c r="AM44" s="156">
        <v>0.154</v>
      </c>
      <c r="AN44" s="157">
        <v>0.196</v>
      </c>
      <c r="AO44" s="157">
        <v>0.39</v>
      </c>
      <c r="AP44" s="157">
        <v>0.59</v>
      </c>
      <c r="AQ44" s="157">
        <v>0.79</v>
      </c>
      <c r="AR44" s="157">
        <v>0.98</v>
      </c>
      <c r="AS44" s="157">
        <v>1.18</v>
      </c>
      <c r="AT44" s="157">
        <v>1.37</v>
      </c>
      <c r="AU44" s="157">
        <v>1.57</v>
      </c>
      <c r="AV44" s="157">
        <v>1.77</v>
      </c>
      <c r="AW44" s="157">
        <v>1.96</v>
      </c>
    </row>
    <row r="45" spans="13:49" ht="15">
      <c r="M45" s="136"/>
      <c r="AL45" s="158">
        <v>6</v>
      </c>
      <c r="AM45" s="159">
        <v>0.222</v>
      </c>
      <c r="AN45" s="160">
        <v>0.283</v>
      </c>
      <c r="AO45" s="160">
        <v>0.57</v>
      </c>
      <c r="AP45" s="160">
        <v>0.85</v>
      </c>
      <c r="AQ45" s="160">
        <v>1.13</v>
      </c>
      <c r="AR45" s="160">
        <v>1.42</v>
      </c>
      <c r="AS45" s="160">
        <v>1.7</v>
      </c>
      <c r="AT45" s="160">
        <v>1.98</v>
      </c>
      <c r="AU45" s="160">
        <v>2.26</v>
      </c>
      <c r="AV45" s="160">
        <v>2.55</v>
      </c>
      <c r="AW45" s="160">
        <v>2.83</v>
      </c>
    </row>
    <row r="46" spans="13:49" ht="15">
      <c r="M46" s="136"/>
      <c r="AL46" s="155">
        <v>7</v>
      </c>
      <c r="AM46" s="156">
        <v>0.302</v>
      </c>
      <c r="AN46" s="157">
        <v>0.385</v>
      </c>
      <c r="AO46" s="157">
        <v>0.77</v>
      </c>
      <c r="AP46" s="157">
        <v>1.15</v>
      </c>
      <c r="AQ46" s="157">
        <v>1.54</v>
      </c>
      <c r="AR46" s="157">
        <v>1.92</v>
      </c>
      <c r="AS46" s="157">
        <v>2.31</v>
      </c>
      <c r="AT46" s="157">
        <v>2.69</v>
      </c>
      <c r="AU46" s="157">
        <v>3.08</v>
      </c>
      <c r="AV46" s="157">
        <v>3.46</v>
      </c>
      <c r="AW46" s="157">
        <v>3.85</v>
      </c>
    </row>
    <row r="47" spans="13:49" ht="15">
      <c r="M47" s="136"/>
      <c r="AL47" s="158">
        <v>8</v>
      </c>
      <c r="AM47" s="159">
        <v>0.395</v>
      </c>
      <c r="AN47" s="160">
        <v>0.503</v>
      </c>
      <c r="AO47" s="160">
        <v>1.01</v>
      </c>
      <c r="AP47" s="160">
        <v>1.51</v>
      </c>
      <c r="AQ47" s="160">
        <v>2.01</v>
      </c>
      <c r="AR47" s="160">
        <v>2.51</v>
      </c>
      <c r="AS47" s="160">
        <v>3.02</v>
      </c>
      <c r="AT47" s="160">
        <v>3.52</v>
      </c>
      <c r="AU47" s="160">
        <v>4.02</v>
      </c>
      <c r="AV47" s="160">
        <v>4.53</v>
      </c>
      <c r="AW47" s="160">
        <v>5.03</v>
      </c>
    </row>
    <row r="48" spans="13:49" ht="15">
      <c r="M48" s="136"/>
      <c r="AL48" s="155">
        <v>9</v>
      </c>
      <c r="AM48" s="156">
        <v>0.499</v>
      </c>
      <c r="AN48" s="157">
        <v>0.636</v>
      </c>
      <c r="AO48" s="157">
        <v>1.27</v>
      </c>
      <c r="AP48" s="157">
        <v>1.91</v>
      </c>
      <c r="AQ48" s="157">
        <v>2.54</v>
      </c>
      <c r="AR48" s="157">
        <v>3.18</v>
      </c>
      <c r="AS48" s="157">
        <v>3.82</v>
      </c>
      <c r="AT48" s="157">
        <v>4.45</v>
      </c>
      <c r="AU48" s="157">
        <v>5.09</v>
      </c>
      <c r="AV48" s="157">
        <v>5.72</v>
      </c>
      <c r="AW48" s="157">
        <v>6.36</v>
      </c>
    </row>
    <row r="49" spans="13:49" ht="15">
      <c r="M49" s="136"/>
      <c r="AL49" s="158">
        <v>10</v>
      </c>
      <c r="AM49" s="159">
        <v>0.617</v>
      </c>
      <c r="AN49" s="160">
        <v>0.785</v>
      </c>
      <c r="AO49" s="160">
        <v>1.57</v>
      </c>
      <c r="AP49" s="160">
        <v>2.36</v>
      </c>
      <c r="AQ49" s="160">
        <v>3.14</v>
      </c>
      <c r="AR49" s="160">
        <v>3.93</v>
      </c>
      <c r="AS49" s="160">
        <v>4.71</v>
      </c>
      <c r="AT49" s="161">
        <v>5.5</v>
      </c>
      <c r="AU49" s="160">
        <v>6.28</v>
      </c>
      <c r="AV49" s="160">
        <v>7.07</v>
      </c>
      <c r="AW49" s="160">
        <v>7.85</v>
      </c>
    </row>
    <row r="50" spans="13:49" ht="15">
      <c r="M50" s="136"/>
      <c r="AL50" s="155">
        <v>12</v>
      </c>
      <c r="AM50" s="156">
        <v>0.888</v>
      </c>
      <c r="AN50" s="157">
        <v>1.131</v>
      </c>
      <c r="AO50" s="157">
        <v>2.26</v>
      </c>
      <c r="AP50" s="157">
        <v>3.39</v>
      </c>
      <c r="AQ50" s="157">
        <v>4.52</v>
      </c>
      <c r="AR50" s="157">
        <v>5.65</v>
      </c>
      <c r="AS50" s="157">
        <v>6.79</v>
      </c>
      <c r="AT50" s="157">
        <v>7.92</v>
      </c>
      <c r="AU50" s="157">
        <v>9.05</v>
      </c>
      <c r="AV50" s="157">
        <v>10.18</v>
      </c>
      <c r="AW50" s="157">
        <v>11.31</v>
      </c>
    </row>
    <row r="51" spans="13:49" ht="15">
      <c r="M51" s="136"/>
      <c r="AL51" s="158">
        <v>14</v>
      </c>
      <c r="AM51" s="159">
        <v>1.208</v>
      </c>
      <c r="AN51" s="160">
        <v>1.539</v>
      </c>
      <c r="AO51" s="160">
        <v>3.08</v>
      </c>
      <c r="AP51" s="160">
        <v>4.62</v>
      </c>
      <c r="AQ51" s="160">
        <v>6.16</v>
      </c>
      <c r="AR51" s="160">
        <v>7.69</v>
      </c>
      <c r="AS51" s="160">
        <v>9.23</v>
      </c>
      <c r="AT51" s="160">
        <v>10.77</v>
      </c>
      <c r="AU51" s="160">
        <v>12.31</v>
      </c>
      <c r="AV51" s="160">
        <v>13.85</v>
      </c>
      <c r="AW51" s="160">
        <v>15.39</v>
      </c>
    </row>
    <row r="52" spans="13:49" ht="15">
      <c r="M52" s="136"/>
      <c r="AL52" s="155">
        <v>16</v>
      </c>
      <c r="AM52" s="156">
        <v>1.578</v>
      </c>
      <c r="AN52" s="157">
        <v>2.011</v>
      </c>
      <c r="AO52" s="157">
        <v>4.02</v>
      </c>
      <c r="AP52" s="157">
        <v>6.03</v>
      </c>
      <c r="AQ52" s="157">
        <v>8.04</v>
      </c>
      <c r="AR52" s="157">
        <v>10.05</v>
      </c>
      <c r="AS52" s="157">
        <v>12.06</v>
      </c>
      <c r="AT52" s="157">
        <v>14.07</v>
      </c>
      <c r="AU52" s="157">
        <v>16.08</v>
      </c>
      <c r="AV52" s="162">
        <v>18.1</v>
      </c>
      <c r="AW52" s="157">
        <v>20.11</v>
      </c>
    </row>
    <row r="53" spans="13:49" ht="15">
      <c r="M53" s="136"/>
      <c r="AL53" s="163">
        <v>18</v>
      </c>
      <c r="AM53" s="159">
        <v>1.998</v>
      </c>
      <c r="AN53" s="160">
        <v>2.545</v>
      </c>
      <c r="AO53" s="160">
        <v>5.09</v>
      </c>
      <c r="AP53" s="160">
        <v>7.63</v>
      </c>
      <c r="AQ53" s="160">
        <v>10.18</v>
      </c>
      <c r="AR53" s="160">
        <v>12.72</v>
      </c>
      <c r="AS53" s="160">
        <v>15.27</v>
      </c>
      <c r="AT53" s="160">
        <v>17.81</v>
      </c>
      <c r="AU53" s="160">
        <v>20.36</v>
      </c>
      <c r="AV53" s="160">
        <v>22.9</v>
      </c>
      <c r="AW53" s="160">
        <v>25.45</v>
      </c>
    </row>
    <row r="54" spans="38:49" ht="15">
      <c r="AL54" s="155">
        <v>20</v>
      </c>
      <c r="AM54" s="156">
        <v>2.466</v>
      </c>
      <c r="AN54" s="157">
        <v>3.142</v>
      </c>
      <c r="AO54" s="157">
        <v>6.28</v>
      </c>
      <c r="AP54" s="157">
        <v>9.41</v>
      </c>
      <c r="AQ54" s="157">
        <v>12.56</v>
      </c>
      <c r="AR54" s="157">
        <v>15.71</v>
      </c>
      <c r="AS54" s="157">
        <v>18.85</v>
      </c>
      <c r="AT54" s="157">
        <v>21.99</v>
      </c>
      <c r="AU54" s="157">
        <v>25.14</v>
      </c>
      <c r="AV54" s="157">
        <v>28.28</v>
      </c>
      <c r="AW54" s="157">
        <v>31.42</v>
      </c>
    </row>
    <row r="55" spans="38:49" ht="15">
      <c r="AL55" s="158">
        <v>22</v>
      </c>
      <c r="AM55" s="159">
        <v>2.984</v>
      </c>
      <c r="AN55" s="160">
        <v>3.801</v>
      </c>
      <c r="AO55" s="161">
        <v>7.6</v>
      </c>
      <c r="AP55" s="161">
        <v>11.4</v>
      </c>
      <c r="AQ55" s="161">
        <v>15.2</v>
      </c>
      <c r="AR55" s="161">
        <v>19</v>
      </c>
      <c r="AS55" s="160">
        <v>22.81</v>
      </c>
      <c r="AT55" s="160">
        <v>26.61</v>
      </c>
      <c r="AU55" s="160">
        <v>30.41</v>
      </c>
      <c r="AV55" s="160">
        <v>34.21</v>
      </c>
      <c r="AW55" s="160">
        <v>38.01</v>
      </c>
    </row>
    <row r="56" spans="38:49" ht="15">
      <c r="AL56" s="155">
        <v>25</v>
      </c>
      <c r="AM56" s="164">
        <v>3.84</v>
      </c>
      <c r="AN56" s="157">
        <v>4.909</v>
      </c>
      <c r="AO56" s="157">
        <v>9.82</v>
      </c>
      <c r="AP56" s="157">
        <v>14.73</v>
      </c>
      <c r="AQ56" s="157">
        <v>19.63</v>
      </c>
      <c r="AR56" s="157">
        <v>24.54</v>
      </c>
      <c r="AS56" s="157">
        <v>29.45</v>
      </c>
      <c r="AT56" s="157">
        <v>34.36</v>
      </c>
      <c r="AU56" s="157">
        <v>39.27</v>
      </c>
      <c r="AV56" s="157">
        <v>44.18</v>
      </c>
      <c r="AW56" s="157">
        <v>49.09</v>
      </c>
    </row>
    <row r="57" spans="38:49" ht="15">
      <c r="AL57" s="158">
        <v>28</v>
      </c>
      <c r="AM57" s="165">
        <v>4.83</v>
      </c>
      <c r="AN57" s="160">
        <v>6.158</v>
      </c>
      <c r="AO57" s="160">
        <v>12.32</v>
      </c>
      <c r="AP57" s="160">
        <v>18.47</v>
      </c>
      <c r="AQ57" s="160">
        <v>24.63</v>
      </c>
      <c r="AR57" s="160">
        <v>30.79</v>
      </c>
      <c r="AS57" s="160">
        <v>36.95</v>
      </c>
      <c r="AT57" s="161">
        <v>43.1</v>
      </c>
      <c r="AU57" s="160">
        <v>49.26</v>
      </c>
      <c r="AV57" s="160">
        <v>55.42</v>
      </c>
      <c r="AW57" s="160">
        <v>61.59</v>
      </c>
    </row>
    <row r="58" spans="38:49" ht="15">
      <c r="AL58" s="155">
        <v>32</v>
      </c>
      <c r="AM58" s="156">
        <v>6.31</v>
      </c>
      <c r="AN58" s="157">
        <v>8.042</v>
      </c>
      <c r="AO58" s="157">
        <v>16.08</v>
      </c>
      <c r="AP58" s="157">
        <v>24.13</v>
      </c>
      <c r="AQ58" s="157">
        <v>32.17</v>
      </c>
      <c r="AR58" s="157">
        <v>40.21</v>
      </c>
      <c r="AS58" s="157">
        <v>48.25</v>
      </c>
      <c r="AT58" s="162">
        <v>56.3</v>
      </c>
      <c r="AU58" s="157">
        <v>64.34</v>
      </c>
      <c r="AV58" s="157">
        <v>72.38</v>
      </c>
      <c r="AW58" s="157">
        <v>80.42</v>
      </c>
    </row>
    <row r="59" spans="38:49" ht="15">
      <c r="AL59" s="158">
        <v>36</v>
      </c>
      <c r="AM59" s="165">
        <v>7.99</v>
      </c>
      <c r="AN59" s="160">
        <v>10.18</v>
      </c>
      <c r="AO59" s="160">
        <v>20.36</v>
      </c>
      <c r="AP59" s="160">
        <v>30.54</v>
      </c>
      <c r="AQ59" s="160">
        <v>40.72</v>
      </c>
      <c r="AR59" s="161">
        <v>50.9</v>
      </c>
      <c r="AS59" s="160">
        <v>61.08</v>
      </c>
      <c r="AT59" s="160">
        <v>71.26</v>
      </c>
      <c r="AU59" s="160">
        <v>81.44</v>
      </c>
      <c r="AV59" s="160">
        <v>91.62</v>
      </c>
      <c r="AW59" s="161">
        <v>101.8</v>
      </c>
    </row>
    <row r="60" spans="38:49" ht="15">
      <c r="AL60" s="155">
        <v>40</v>
      </c>
      <c r="AM60" s="156">
        <v>9.865</v>
      </c>
      <c r="AN60" s="157">
        <v>12.56</v>
      </c>
      <c r="AO60" s="157">
        <v>25.12</v>
      </c>
      <c r="AP60" s="157">
        <v>37.68</v>
      </c>
      <c r="AQ60" s="157">
        <v>50.24</v>
      </c>
      <c r="AR60" s="162">
        <v>62.8</v>
      </c>
      <c r="AS60" s="157">
        <v>75.36</v>
      </c>
      <c r="AT60" s="157">
        <v>87.92</v>
      </c>
      <c r="AU60" s="157">
        <v>100.48</v>
      </c>
      <c r="AV60" s="157">
        <v>113.04</v>
      </c>
      <c r="AW60" s="157">
        <v>125.6</v>
      </c>
    </row>
  </sheetData>
  <sheetProtection/>
  <mergeCells count="41">
    <mergeCell ref="AL40:AW40"/>
    <mergeCell ref="AW30:AW31"/>
    <mergeCell ref="AL1:BC1"/>
    <mergeCell ref="AL34:AN34"/>
    <mergeCell ref="AZ28:BA28"/>
    <mergeCell ref="AZ30:AZ31"/>
    <mergeCell ref="BA30:BA31"/>
    <mergeCell ref="AL22:AM22"/>
    <mergeCell ref="AL23:AM23"/>
    <mergeCell ref="AW28:AX28"/>
    <mergeCell ref="AL38:AN38"/>
    <mergeCell ref="AL28:AN31"/>
    <mergeCell ref="AO28:AU28"/>
    <mergeCell ref="AL37:AN37"/>
    <mergeCell ref="AL36:AN36"/>
    <mergeCell ref="AL32:AN32"/>
    <mergeCell ref="AL35:AN35"/>
    <mergeCell ref="AL33:AN33"/>
    <mergeCell ref="U1:AI1"/>
    <mergeCell ref="AN2:BC2"/>
    <mergeCell ref="AL4:AM4"/>
    <mergeCell ref="AL8:AM8"/>
    <mergeCell ref="AN12:BC12"/>
    <mergeCell ref="AL13:AM13"/>
    <mergeCell ref="AL24:AM24"/>
    <mergeCell ref="AX30:AX31"/>
    <mergeCell ref="AN20:BC20"/>
    <mergeCell ref="S21:T21"/>
    <mergeCell ref="U20:AJ20"/>
    <mergeCell ref="S22:T22"/>
    <mergeCell ref="S23:T23"/>
    <mergeCell ref="S24:T24"/>
    <mergeCell ref="AL16:AM16"/>
    <mergeCell ref="AL21:AM21"/>
    <mergeCell ref="U12:AJ12"/>
    <mergeCell ref="S13:T13"/>
    <mergeCell ref="S16:T16"/>
    <mergeCell ref="L2:Q2"/>
    <mergeCell ref="U2:AJ2"/>
    <mergeCell ref="S4:T4"/>
    <mergeCell ref="S8:T8"/>
  </mergeCells>
  <printOptions/>
  <pageMargins left="0.7479166666666667" right="0.7479166666666667" top="0.9840277777777777" bottom="0.9840277777777777" header="0.5" footer="0.5"/>
  <pageSetup horizontalDpi="300" verticalDpi="300" orientation="portrait" paperSize="9" r:id="rId1"/>
  <headerFooter alignWithMargins="0">
    <oddHeader>&amp;C&amp;A</oddHeader>
    <oddFooter>&amp;CСтр.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DJ_Diesel</dc:creator>
  <cp:keywords/>
  <dc:description/>
  <cp:lastModifiedBy>KorniloFF</cp:lastModifiedBy>
  <dcterms:created xsi:type="dcterms:W3CDTF">2010-10-01T07:37:51Z</dcterms:created>
  <dcterms:modified xsi:type="dcterms:W3CDTF">2011-03-04T10:27:17Z</dcterms:modified>
  <cp:category/>
  <cp:version/>
  <cp:contentType/>
  <cp:contentStatus/>
</cp:coreProperties>
</file>